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05" windowHeight="5055" activeTab="1"/>
  </bookViews>
  <sheets>
    <sheet name="SUMMARY" sheetId="1" r:id="rId1"/>
    <sheet name="NOTES" sheetId="2" r:id="rId2"/>
    <sheet name="G.BOR..&amp; DEBT SEC.-TOTAL" sheetId="3" r:id="rId3"/>
    <sheet name="SEGMENT INFO." sheetId="4" r:id="rId4"/>
  </sheets>
  <externalReferences>
    <externalReference r:id="rId7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<sst xmlns="http://schemas.openxmlformats.org/spreadsheetml/2006/main" count="305" uniqueCount="260">
  <si>
    <t>LANKHORST BERHAD (393342-X)</t>
  </si>
  <si>
    <t>RM'000</t>
  </si>
  <si>
    <t>TURNOVER</t>
  </si>
  <si>
    <t>INDIVIDUAL QUARTER</t>
  </si>
  <si>
    <t>QUARTER</t>
  </si>
  <si>
    <t>CORRESPONDING</t>
  </si>
  <si>
    <t>CUMULATIVE QUARTER</t>
  </si>
  <si>
    <t>CURRENT YEAR</t>
  </si>
  <si>
    <t>TO DATE</t>
  </si>
  <si>
    <t>PRECEDING YEAR</t>
  </si>
  <si>
    <t>PERIOD</t>
  </si>
  <si>
    <t>Current Assets</t>
  </si>
  <si>
    <t>Short Term Investments</t>
  </si>
  <si>
    <t>Current liabilities</t>
  </si>
  <si>
    <t>Short Term Borrowings</t>
  </si>
  <si>
    <t>Provision for Taxation</t>
  </si>
  <si>
    <t>Net Current Assets or Current Liabilities</t>
  </si>
  <si>
    <t>Share Capital</t>
  </si>
  <si>
    <t>Reserves</t>
  </si>
  <si>
    <t>Share Premium</t>
  </si>
  <si>
    <t>Revaluation Reserve</t>
  </si>
  <si>
    <t>Capital Reserve</t>
  </si>
  <si>
    <t>Retained Profit</t>
  </si>
  <si>
    <t>Minority Interests</t>
  </si>
  <si>
    <t>Long Term Borrowings</t>
  </si>
  <si>
    <t>Other Long Term Liabilities</t>
  </si>
  <si>
    <t>Notes</t>
  </si>
  <si>
    <t>Hire purchase creditors</t>
  </si>
  <si>
    <t>Amount due to directors</t>
  </si>
  <si>
    <t xml:space="preserve">The accounting policies and methods of computation used in the preparation of the quarterly financial </t>
  </si>
  <si>
    <t xml:space="preserve">statements are consistent with those used in the preparation of the most recent annual financial </t>
  </si>
  <si>
    <t>TOTAL</t>
  </si>
  <si>
    <t>- Construction</t>
  </si>
  <si>
    <t>- Property development</t>
  </si>
  <si>
    <t>- Quarry operations</t>
  </si>
  <si>
    <t>- Trading</t>
  </si>
  <si>
    <t>Associated companies</t>
  </si>
  <si>
    <t>Attachment II</t>
  </si>
  <si>
    <t>SECURED</t>
  </si>
  <si>
    <t>UNSECURED</t>
  </si>
  <si>
    <t>SHORT TERM</t>
  </si>
  <si>
    <t>LONG TERM</t>
  </si>
  <si>
    <t>GROUP BORROWINGS AND DEBT SECURITIES</t>
  </si>
  <si>
    <t>HIRE PURCHASE</t>
  </si>
  <si>
    <t>Bank borrowings</t>
  </si>
  <si>
    <t>- Overdraft</t>
  </si>
  <si>
    <t>- Overdraft / Progress claim</t>
  </si>
  <si>
    <t>Hire purchase</t>
  </si>
  <si>
    <t>- Bankers acceptance</t>
  </si>
  <si>
    <t>- Short-Term revolving credit</t>
  </si>
  <si>
    <t>- Letter of credit / Trust receipt</t>
  </si>
  <si>
    <t>- Term loan</t>
  </si>
  <si>
    <t>SEGMENT INFORMATION</t>
  </si>
  <si>
    <t>PROFIT/LOSS</t>
  </si>
  <si>
    <t>BEFORE TAX</t>
  </si>
  <si>
    <t>TOTAL ASSETS</t>
  </si>
  <si>
    <t>EMPLOYED</t>
  </si>
  <si>
    <t>Amount due to associated company</t>
  </si>
  <si>
    <t>Net tangible assets per share (RM)</t>
  </si>
  <si>
    <t>Amount due from associated company</t>
  </si>
  <si>
    <t>No interim or final dividend has been declared or recommended for the period under review.</t>
  </si>
  <si>
    <t xml:space="preserve">QUARTERLY REPORT </t>
  </si>
  <si>
    <t>See attachment II.</t>
  </si>
  <si>
    <t>Note no. 10</t>
  </si>
  <si>
    <t>Note no. 14</t>
  </si>
  <si>
    <t>There are no significant variations to the level of profit due to seasonality or cyclicality of operations.</t>
  </si>
  <si>
    <t>Revenue</t>
  </si>
  <si>
    <t>There is no profit/(loss) on any sale of unquoted investments and/or properties respectively for the</t>
  </si>
  <si>
    <t>See attachment III.</t>
  </si>
  <si>
    <t>Attachment III</t>
  </si>
  <si>
    <t>Property, plant and equipment</t>
  </si>
  <si>
    <t>Goodwill on consolidation</t>
  </si>
  <si>
    <t>Inventories</t>
  </si>
  <si>
    <t>Shareholders' Funds</t>
  </si>
  <si>
    <t>the Group has taken measures to identify and participate in tendering of suitable projects. Through its</t>
  </si>
  <si>
    <t>I.      Corporate Guarantees by Lankhorst Berhad</t>
  </si>
  <si>
    <t>ii.     Corporate Guarantees by Lankhorst Pancabumi Contractors</t>
  </si>
  <si>
    <t xml:space="preserve">        Sdn Bhd</t>
  </si>
  <si>
    <t>iii.    Bank Guarantees by Lankhorst Pancabumi Contractors</t>
  </si>
  <si>
    <t>Total</t>
  </si>
  <si>
    <t>Income Tax Expense</t>
  </si>
  <si>
    <t>Income tax expense consist of:</t>
  </si>
  <si>
    <t>Current taxation</t>
  </si>
  <si>
    <t xml:space="preserve">Share of taxation of associated company </t>
  </si>
  <si>
    <t>Deferred taxation</t>
  </si>
  <si>
    <t>RM</t>
  </si>
  <si>
    <t>There is no extraordinary item for the current quarter and financial year-to -date.</t>
  </si>
  <si>
    <t>(RM)</t>
  </si>
  <si>
    <t>Dividend per share (sen)</t>
  </si>
  <si>
    <t>statements (year ended 31 December 2001).</t>
  </si>
  <si>
    <t>There is no exceptional item for the current quarter and financial year-to-date.</t>
  </si>
  <si>
    <t>current quarter and financial year-to-date.</t>
  </si>
  <si>
    <t xml:space="preserve">Contingent liabilities for the Group and of the Company as at the latest practicable date of this announcement </t>
  </si>
  <si>
    <t>are as follows:</t>
  </si>
  <si>
    <t>predominantly in Malaysia.</t>
  </si>
  <si>
    <t xml:space="preserve">No segmental information by geographical area has been presented as the Group operates </t>
  </si>
  <si>
    <t>- Investment</t>
  </si>
  <si>
    <t>8(a)</t>
  </si>
  <si>
    <t>The Proposed Private Placement and Proposed Employees' Share Option Scheme (ESOS) (collectively "the Proposals")</t>
  </si>
  <si>
    <t>Proposed Private Placement ("PP")</t>
  </si>
  <si>
    <t>8(b)</t>
  </si>
  <si>
    <t xml:space="preserve">There was no issuance and repayment of debt and equity securities, share buy backs, share cancellation, shares </t>
  </si>
  <si>
    <t>held as treasury shares and resale of treasury shares for the quarter and for the financial year-to-date.</t>
  </si>
  <si>
    <t>instruments in issue.</t>
  </si>
  <si>
    <t>As at the latest practicable date from the date of issue of the quarterly report, there is no material subsequent</t>
  </si>
  <si>
    <t>event to be reported.</t>
  </si>
  <si>
    <t>No profit forecast or profit guarantee has been provided in a public document for the quarter or for the year.</t>
  </si>
  <si>
    <t>There is no taxation charged as the Group is in tax loss position during the current quarter.</t>
  </si>
  <si>
    <t xml:space="preserve">As at the latest practicable date from the date of issue of the quarterly report, there is no off-balance sheet financial </t>
  </si>
  <si>
    <t xml:space="preserve">With the increased allocation for the construction sector by the Government to help revive the economy, </t>
  </si>
  <si>
    <t>works, the Group is confident that it will secure more projects in the future.</t>
  </si>
  <si>
    <t>proven track record in the construction of road, bridges, building, railway works and mechanical and electrical</t>
  </si>
  <si>
    <t>SUMMARY OF KEY FINANCIAL INFORMATION</t>
  </si>
  <si>
    <t>30/09/2002</t>
  </si>
  <si>
    <t>JULY-SEPT 02</t>
  </si>
  <si>
    <t>JULY-SEPT 01</t>
  </si>
  <si>
    <t>JAN-SEPT 02</t>
  </si>
  <si>
    <t>JAN-SEPT 01</t>
  </si>
  <si>
    <t>Profit/(loss) before tax</t>
  </si>
  <si>
    <t>Profit/(loss) after tax and minority interest</t>
  </si>
  <si>
    <t>Net profit/(loss) for the period</t>
  </si>
  <si>
    <t>Basic earnings/(loss) per shares (sen)</t>
  </si>
  <si>
    <t>CONDENSED CONSOLIDATED INCOME STATEMENTS</t>
  </si>
  <si>
    <t>Comparative</t>
  </si>
  <si>
    <t>qtr ended</t>
  </si>
  <si>
    <t xml:space="preserve">Comparative </t>
  </si>
  <si>
    <t>9 months</t>
  </si>
  <si>
    <t>cumulative to-date</t>
  </si>
  <si>
    <t>Jul-Sept 2002</t>
  </si>
  <si>
    <t>Jul-Sept 2001</t>
  </si>
  <si>
    <t>(Less)</t>
  </si>
  <si>
    <t>Cost of Sales</t>
  </si>
  <si>
    <t>Gross Profit</t>
  </si>
  <si>
    <t>Other Operating Income</t>
  </si>
  <si>
    <t>Other Operating Expenses</t>
  </si>
  <si>
    <t>Profit/(Loss) from operations</t>
  </si>
  <si>
    <t>Finance Cost</t>
  </si>
  <si>
    <t>Share of profit from Associated Companies</t>
  </si>
  <si>
    <t>Profit/(Loss) before tax</t>
  </si>
  <si>
    <t>Taxation</t>
  </si>
  <si>
    <t>Profit/(Loss) after tax</t>
  </si>
  <si>
    <t>Minority Interest</t>
  </si>
  <si>
    <t>Net losses for the Period</t>
  </si>
  <si>
    <t>Basic loss per ordinary share (sen)</t>
  </si>
  <si>
    <t>Diluted loss per ordinarey share (sen)</t>
  </si>
  <si>
    <t xml:space="preserve">(The Condensed Consolidated Income Statements should be read in conjunction with the Annual Financial Report for the </t>
  </si>
  <si>
    <t>CONDENSED CONSOLIDATED BALANCE SHEET AS AT 30 SEPTEMBER 2002</t>
  </si>
  <si>
    <t xml:space="preserve">AS AT </t>
  </si>
  <si>
    <t xml:space="preserve">QUARTER </t>
  </si>
  <si>
    <t>ENDED</t>
  </si>
  <si>
    <t>AS AT YEAR</t>
  </si>
  <si>
    <t>Investments in Associates</t>
  </si>
  <si>
    <t>Other Investments</t>
  </si>
  <si>
    <t>Properties Under Development</t>
  </si>
  <si>
    <t>Trade and Other Receivables</t>
  </si>
  <si>
    <t>Cash and Bank Balances</t>
  </si>
  <si>
    <t>Trade and Other Creditors</t>
  </si>
  <si>
    <t>contract works</t>
  </si>
  <si>
    <t xml:space="preserve">Amount due from customers for </t>
  </si>
  <si>
    <t xml:space="preserve">Amount due to customers for </t>
  </si>
  <si>
    <t>9 MONTHS</t>
  </si>
  <si>
    <t xml:space="preserve">ENDED </t>
  </si>
  <si>
    <t>CONDENSED CONSOLIDATED CASH FLOW STATEMENTS FOR THE QUARTER ENDED 30 SEPTEMBER 2002</t>
  </si>
  <si>
    <t>Cash receipts from customers</t>
  </si>
  <si>
    <t>Cash Payments to suppliers and subcontractors</t>
  </si>
  <si>
    <t xml:space="preserve">Cash payments to employees and for </t>
  </si>
  <si>
    <t>administrative expenses</t>
  </si>
  <si>
    <t>Cash generated from/(used in) operations</t>
  </si>
  <si>
    <t>Interest paid</t>
  </si>
  <si>
    <t>Interest received</t>
  </si>
  <si>
    <t>Tax paid</t>
  </si>
  <si>
    <t>activities</t>
  </si>
  <si>
    <t>operating activities</t>
  </si>
  <si>
    <t xml:space="preserve">Net Cash generated from/(used in) </t>
  </si>
  <si>
    <t>CASH FLOWS FROM OPERATING ACTIVITIES</t>
  </si>
  <si>
    <t>CASH FLOWS FROM INVESTING ACTIVITIES</t>
  </si>
  <si>
    <t>equipment</t>
  </si>
  <si>
    <t>Purchase of property, plant and equipment</t>
  </si>
  <si>
    <t>Proceeds from disposal of property, plant and</t>
  </si>
  <si>
    <t>Development expenditure</t>
  </si>
  <si>
    <t>Net cash generated from/(used in) investing</t>
  </si>
  <si>
    <t>CASH FLOWS FROM FINANCING ACTIVITIES</t>
  </si>
  <si>
    <t>Repayment to hire purchase creditors</t>
  </si>
  <si>
    <t>Repayment of term loans</t>
  </si>
  <si>
    <t>Amount advance by directors</t>
  </si>
  <si>
    <t>financing activities</t>
  </si>
  <si>
    <t xml:space="preserve">Net cash generated from/(used in) </t>
  </si>
  <si>
    <t>Net increase in cash and cash</t>
  </si>
  <si>
    <t>equivalents</t>
  </si>
  <si>
    <t>Cash and cash equivalents brought</t>
  </si>
  <si>
    <t>forward</t>
  </si>
  <si>
    <t>Cash and cash equivalents carried</t>
  </si>
  <si>
    <t xml:space="preserve">CONDENSED CONSOLIDATED STATEMENTS OF CHANGES IN EQUITY FOR THE QUARTER ENDED </t>
  </si>
  <si>
    <t xml:space="preserve"> 30 SEPTEMBER 2002</t>
  </si>
  <si>
    <t xml:space="preserve">SHARE </t>
  </si>
  <si>
    <t>CAPITAL</t>
  </si>
  <si>
    <t>SHARE</t>
  </si>
  <si>
    <t>PREMIUM</t>
  </si>
  <si>
    <t>RESERVE ON</t>
  </si>
  <si>
    <t>CONSOLIDATION</t>
  </si>
  <si>
    <t>UNAPPROPRIATED</t>
  </si>
  <si>
    <t>PROFITS/</t>
  </si>
  <si>
    <t>(ACCUMULATED</t>
  </si>
  <si>
    <t>LOSSES)</t>
  </si>
  <si>
    <t>Balance as at 31 December 2001</t>
  </si>
  <si>
    <t>Balance as at 31 December 2000</t>
  </si>
  <si>
    <t>Net loss for the year</t>
  </si>
  <si>
    <t xml:space="preserve">Net loss for the quarter ended 30/9/2002 </t>
  </si>
  <si>
    <t xml:space="preserve">(The Condensed Consolidated Cash Flow Statement should be read in conjuntion with the Annual Financial Report  </t>
  </si>
  <si>
    <t xml:space="preserve">  for the year ended 31 December 2001)</t>
  </si>
  <si>
    <t>Balance as at 30 September 2002</t>
  </si>
  <si>
    <t xml:space="preserve">  report for the year ended 31 December 2001)</t>
  </si>
  <si>
    <t xml:space="preserve">(The Condensed Consolidated Statements of Changes in Equity should be read in conjunction with the Annual Financial </t>
  </si>
  <si>
    <t>There has been no purchase or disposal of any quoted securities during the quarter ended 30 September 2002.</t>
  </si>
  <si>
    <t>On 6 August 2002, a request for extension for implementation was sumbitted to the Securities Commission ('SC').</t>
  </si>
  <si>
    <t>As at the latest practicable date before the issue of this report, potential placees have yet to be identified by the Company.</t>
  </si>
  <si>
    <t>Proposed Employee Share Option Scheme ("ESOS")</t>
  </si>
  <si>
    <t>On 11 October 2002,  The Circular for the Proposed ESOS was sent out to the shareholders.</t>
  </si>
  <si>
    <t>On 5 November 2002, obtained approval from the shareholders in the Extraordinary General Meeting</t>
  </si>
  <si>
    <t>for the Proposed ESOS.</t>
  </si>
  <si>
    <t>There was no utilisation of proceeds from corporate proposals during the quarter ended 30 September 2002.</t>
  </si>
  <si>
    <t>compared to revenue recorded in the immediate preceding quarter (Apr-June 2002) of RM25.186 million.</t>
  </si>
  <si>
    <t>As reported in the previous quarter, RM39,300,000 and RM325,500,000 of the Corporate guarantees given</t>
  </si>
  <si>
    <t>by Lankhorst Berhad and Lankhorst Pancabumi Contractors Sdn Bhd respectively, were in favour of Tunas</t>
  </si>
  <si>
    <t>Selatan Consortium Sdn Bhd ("TSC"), which are in the process of being discharged once TSC's new</t>
  </si>
  <si>
    <t>financing facilities are in place.</t>
  </si>
  <si>
    <t>Pursuant to the disposal of TSC's shares by Lankhorst Pancabumi Contractors Sdn Bhd ("the Vendor")</t>
  </si>
  <si>
    <t>to the remaining existing shareholders of TSC ("the Purchasers"), the Purchasers undertake to release</t>
  </si>
  <si>
    <t>In view of the above, should TSC's new financing facilities be put in place, the contingent liabilities of the</t>
  </si>
  <si>
    <t>AS AT PRECEDING</t>
  </si>
  <si>
    <t>FINANCIAL YEAR END</t>
  </si>
  <si>
    <t>AS AT END OF</t>
  </si>
  <si>
    <t>CURRENT QUARTER</t>
  </si>
  <si>
    <t>However, despite the increase in revenue recorded, the loss before taxation was increased by</t>
  </si>
  <si>
    <t>Cash and cash equivalents consist of:-</t>
  </si>
  <si>
    <t>Cash and bank balance</t>
  </si>
  <si>
    <t>Fixed deposits</t>
  </si>
  <si>
    <t>Bank overdraft</t>
  </si>
  <si>
    <t xml:space="preserve">On 15 November 2002, Lankhorst Pancabumi Contractors Sdn Bhd received the release letter from the bank </t>
  </si>
  <si>
    <t>which has agreed to discharge Lankhorst Pancabumi Contractors Sdn Bhd as Corporate Guarantor for the facilities</t>
  </si>
  <si>
    <t>granted to TSC.</t>
  </si>
  <si>
    <t xml:space="preserve"> year ended 31 December 2001)</t>
  </si>
  <si>
    <t>There is a claim by Mudajaya Corporation Sdn Bhd for the sum of RM5,257,657.48 filed at Shah Alam High Court</t>
  </si>
  <si>
    <t>for works done which amount is disputed by us. Mudajaya's application for Summary Judgement was dismissed</t>
  </si>
  <si>
    <t>said appeal was also dismissed on 17 October 2002. Mudajaya is re-filing for a reinstatement of their appeal.</t>
  </si>
  <si>
    <t xml:space="preserve">by the High Court on 11 March 2002. They have however filed an appeal against the High Court Decision but the </t>
  </si>
  <si>
    <t>The loss before taxation of RM24.537 million recorded during the current quarter compared to the loss before</t>
  </si>
  <si>
    <t xml:space="preserve">Revenue recorded by the Group during the current quarter of  RM40.601 million was increased as </t>
  </si>
  <si>
    <t>Net increase in short term borrowings</t>
  </si>
  <si>
    <t xml:space="preserve">taxation of RM12.256 recorded in the immediate preceding quarter (Apr-June 2002) , was mainly contributed </t>
  </si>
  <si>
    <t>by Lankhorst Pancabumi Contractors Sdn Bhd ("LPC"). The loss incurred by LPC was mainly due to writing</t>
  </si>
  <si>
    <t>There was no change in the composition of the Group for the quarter ended 30 September 2002. .</t>
  </si>
  <si>
    <t>On 13 August 2002, obtained approval for the extension of implementation from SC for another 6 months to 6 March 2003.</t>
  </si>
  <si>
    <t xml:space="preserve">the  Vendor from the above guarantees. The Purchasers further agreed to keep the Vendor fully </t>
  </si>
  <si>
    <t>indemnified against all claims made until the guarantees are fully released.</t>
  </si>
  <si>
    <t xml:space="preserve">Group shall be RM106,633,789. </t>
  </si>
  <si>
    <t xml:space="preserve">off of amount due from clients on certain affected projects. The affected projects suffered a reduction in contract </t>
  </si>
  <si>
    <t>value as a result of certain disputes while finalising the account with the clients.</t>
  </si>
  <si>
    <t xml:space="preserve">RM12.281 million during the current quarter due to the writing off of amount due from clients(as mentioned in Note 15). </t>
  </si>
  <si>
    <t>Quarterly report on consolidated financial statements for the third quarter ended 30 September 2002. The figures have not been audited.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</si>
</sst>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\ \ \ ;\-0.00\ \ \ ;0.00\ \ \ ;[Red]@&quot;    &quot;"/>
    <numFmt numFmtId="173" formatCode="d\-mmm\-yy"/>
    <numFmt numFmtId="174" formatCode="#,##0_ ;[Red]\-#,##0\ "/>
  </numFmts>
  <fonts count="13">
    <font>
      <sz val="10"/>
      <name val="Arial"/>
      <family val="0"/>
    </font>
    <font>
      <sz val="8"/>
      <color indexed="12"/>
      <name val="Helv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ntique Olv (W1)"/>
      <family val="2"/>
    </font>
    <font>
      <sz val="12"/>
      <name val="Antique Olv (W1)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u val="single"/>
      <sz val="12"/>
      <name val="Arial Narrow"/>
      <family val="2"/>
    </font>
    <font>
      <b/>
      <i/>
      <u val="single"/>
      <sz val="12"/>
      <name val="Arial Narrow"/>
      <family val="2"/>
    </font>
    <font>
      <i/>
      <u val="single"/>
      <sz val="12"/>
      <name val="Arial Narrow"/>
      <family val="2"/>
    </font>
  </fonts>
  <fills count="3">
    <fill>
      <patternFill/>
    </fill>
    <fill>
      <patternFill patternType="gray125"/>
    </fill>
    <fill>
      <patternFill patternType="mediumGray">
        <fgColor indexed="11"/>
      </patternFill>
    </fill>
  </fills>
  <borders count="11">
    <border>
      <left/>
      <right/>
      <top/>
      <bottom/>
      <diagonal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2" fillId="2" borderId="1" applyNumberFormat="0" applyFont="0" applyBorder="0" applyAlignment="0" applyProtection="0"/>
    <xf numFmtId="172" fontId="2" fillId="0" borderId="2" applyNumberFormat="0" applyFont="0" applyFill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 horizontal="center"/>
    </xf>
    <xf numFmtId="0" fontId="3" fillId="0" borderId="0" xfId="0" applyFont="1" applyFill="1" applyAlignment="1" quotePrefix="1">
      <alignment/>
    </xf>
    <xf numFmtId="38" fontId="3" fillId="0" borderId="0" xfId="0" applyNumberFormat="1" applyFont="1" applyFill="1" applyAlignment="1">
      <alignment/>
    </xf>
    <xf numFmtId="38" fontId="3" fillId="0" borderId="4" xfId="0" applyNumberFormat="1" applyFont="1" applyFill="1" applyBorder="1" applyAlignment="1">
      <alignment/>
    </xf>
    <xf numFmtId="38" fontId="3" fillId="0" borderId="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38" fontId="3" fillId="0" borderId="0" xfId="0" applyNumberFormat="1" applyFont="1" applyFill="1" applyAlignment="1">
      <alignment/>
    </xf>
    <xf numFmtId="38" fontId="3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38" fontId="3" fillId="0" borderId="4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0" fontId="7" fillId="0" borderId="0" xfId="0" applyNumberFormat="1" applyFont="1" applyFill="1" applyAlignment="1">
      <alignment/>
    </xf>
    <xf numFmtId="40" fontId="7" fillId="0" borderId="0" xfId="0" applyNumberFormat="1" applyFont="1" applyFill="1" applyAlignment="1">
      <alignment horizontal="right"/>
    </xf>
    <xf numFmtId="15" fontId="7" fillId="0" borderId="0" xfId="0" applyNumberFormat="1" applyFont="1" applyFill="1" applyAlignment="1" quotePrefix="1">
      <alignment/>
    </xf>
    <xf numFmtId="38" fontId="7" fillId="0" borderId="7" xfId="0" applyNumberFormat="1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38" fontId="7" fillId="0" borderId="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38" fontId="8" fillId="0" borderId="0" xfId="0" applyNumberFormat="1" applyFont="1" applyFill="1" applyAlignment="1">
      <alignment horizontal="center"/>
    </xf>
    <xf numFmtId="38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15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5" fontId="8" fillId="0" borderId="0" xfId="0" applyNumberFormat="1" applyFont="1" applyFill="1" applyAlignment="1" quotePrefix="1">
      <alignment horizontal="center"/>
    </xf>
    <xf numFmtId="38" fontId="7" fillId="0" borderId="6" xfId="0" applyNumberFormat="1" applyFont="1" applyFill="1" applyBorder="1" applyAlignment="1">
      <alignment/>
    </xf>
    <xf numFmtId="38" fontId="7" fillId="0" borderId="0" xfId="0" applyNumberFormat="1" applyFont="1" applyFill="1" applyAlignment="1" quotePrefix="1">
      <alignment/>
    </xf>
    <xf numFmtId="40" fontId="8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horizontal="center"/>
    </xf>
    <xf numFmtId="174" fontId="7" fillId="0" borderId="0" xfId="0" applyNumberFormat="1" applyFont="1" applyFill="1" applyAlignment="1">
      <alignment/>
    </xf>
    <xf numFmtId="15" fontId="8" fillId="0" borderId="0" xfId="0" applyNumberFormat="1" applyFont="1" applyFill="1" applyAlignment="1" quotePrefix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40" fontId="7" fillId="0" borderId="0" xfId="0" applyNumberFormat="1" applyFont="1" applyFill="1" applyBorder="1" applyAlignment="1">
      <alignment/>
    </xf>
    <xf numFmtId="40" fontId="7" fillId="0" borderId="4" xfId="0" applyNumberFormat="1" applyFont="1" applyFill="1" applyBorder="1" applyAlignment="1">
      <alignment/>
    </xf>
    <xf numFmtId="38" fontId="7" fillId="0" borderId="0" xfId="0" applyNumberFormat="1" applyFont="1" applyFill="1" applyAlignment="1">
      <alignment/>
    </xf>
    <xf numFmtId="38" fontId="7" fillId="0" borderId="0" xfId="0" applyNumberFormat="1" applyFont="1" applyFill="1" applyBorder="1" applyAlignment="1">
      <alignment/>
    </xf>
    <xf numFmtId="38" fontId="7" fillId="0" borderId="4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ELV8BLUE" xfId="19"/>
    <cellStyle name="Percent" xfId="20"/>
    <cellStyle name="Profile" xfId="21"/>
    <cellStyle name="TableBorder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RTERLY%20REPORT1-MAR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EGMENT INFO-WORKINGS"/>
      <sheetName val="G.BORROW.&amp; DEBT SEC.-TOTAL"/>
      <sheetName val="SEGMENT 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workbookViewId="0" topLeftCell="A7">
      <pane xSplit="3" ySplit="5" topLeftCell="D12" activePane="bottomRight" state="frozen"/>
      <selection pane="topLeft" activeCell="A7" sqref="A7"/>
      <selection pane="topRight" activeCell="D7" sqref="D7"/>
      <selection pane="bottomLeft" activeCell="A12" sqref="A12"/>
      <selection pane="bottomRight" activeCell="D16" sqref="D16"/>
    </sheetView>
  </sheetViews>
  <sheetFormatPr defaultColWidth="9.140625" defaultRowHeight="12.75"/>
  <cols>
    <col min="1" max="1" width="3.421875" style="32" customWidth="1"/>
    <col min="2" max="2" width="3.7109375" style="32" customWidth="1"/>
    <col min="3" max="3" width="33.8515625" style="32" customWidth="1"/>
    <col min="4" max="4" width="16.00390625" style="18" customWidth="1"/>
    <col min="5" max="5" width="1.7109375" style="32" customWidth="1"/>
    <col min="6" max="6" width="15.7109375" style="32" customWidth="1"/>
    <col min="7" max="7" width="3.140625" style="32" customWidth="1"/>
    <col min="8" max="8" width="18.28125" style="18" customWidth="1"/>
    <col min="9" max="9" width="1.7109375" style="32" customWidth="1"/>
    <col min="10" max="10" width="20.28125" style="32" customWidth="1"/>
    <col min="11" max="11" width="3.140625" style="32" customWidth="1"/>
    <col min="12" max="12" width="9.7109375" style="33" customWidth="1"/>
    <col min="13" max="13" width="1.7109375" style="33" customWidth="1"/>
    <col min="14" max="14" width="10.421875" style="33" customWidth="1"/>
    <col min="15" max="16384" width="9.140625" style="32" customWidth="1"/>
  </cols>
  <sheetData>
    <row r="1" spans="1:14" s="18" customFormat="1" ht="15.75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9"/>
      <c r="N1" s="19"/>
    </row>
    <row r="2" spans="1:14" s="22" customFormat="1" ht="15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35"/>
      <c r="N2" s="35"/>
    </row>
    <row r="3" spans="10:14" s="18" customFormat="1" ht="15.75">
      <c r="J3" s="36"/>
      <c r="L3" s="19"/>
      <c r="M3" s="19"/>
      <c r="N3" s="19"/>
    </row>
    <row r="4" spans="1:14" s="18" customFormat="1" ht="15.75">
      <c r="A4" s="53" t="s">
        <v>112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19"/>
      <c r="M4" s="19"/>
      <c r="N4" s="19"/>
    </row>
    <row r="5" spans="1:14" s="18" customFormat="1" ht="15.75">
      <c r="A5" s="55" t="s">
        <v>113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19"/>
      <c r="M5" s="19"/>
      <c r="N5" s="19"/>
    </row>
    <row r="6" spans="1:14" s="18" customFormat="1" ht="15.75">
      <c r="A6" s="22"/>
      <c r="L6" s="19"/>
      <c r="M6" s="19"/>
      <c r="N6" s="19"/>
    </row>
    <row r="7" spans="4:14" s="22" customFormat="1" ht="15.75">
      <c r="D7" s="53" t="s">
        <v>3</v>
      </c>
      <c r="E7" s="53"/>
      <c r="F7" s="53"/>
      <c r="H7" s="53" t="s">
        <v>6</v>
      </c>
      <c r="I7" s="53"/>
      <c r="J7" s="53"/>
      <c r="L7" s="54"/>
      <c r="M7" s="54"/>
      <c r="N7" s="54"/>
    </row>
    <row r="8" spans="4:14" s="22" customFormat="1" ht="15.75">
      <c r="D8" s="31" t="s">
        <v>7</v>
      </c>
      <c r="F8" s="31" t="s">
        <v>9</v>
      </c>
      <c r="H8" s="31" t="s">
        <v>7</v>
      </c>
      <c r="J8" s="31" t="s">
        <v>9</v>
      </c>
      <c r="L8" s="34"/>
      <c r="M8" s="35"/>
      <c r="N8" s="34"/>
    </row>
    <row r="9" spans="4:14" s="22" customFormat="1" ht="15.75">
      <c r="D9" s="31" t="s">
        <v>4</v>
      </c>
      <c r="F9" s="31" t="s">
        <v>5</v>
      </c>
      <c r="H9" s="31" t="s">
        <v>8</v>
      </c>
      <c r="J9" s="31" t="s">
        <v>5</v>
      </c>
      <c r="L9" s="34"/>
      <c r="M9" s="35"/>
      <c r="N9" s="34"/>
    </row>
    <row r="10" spans="4:14" s="22" customFormat="1" ht="15.75">
      <c r="D10" s="31"/>
      <c r="F10" s="31" t="s">
        <v>4</v>
      </c>
      <c r="H10" s="31"/>
      <c r="J10" s="31" t="s">
        <v>10</v>
      </c>
      <c r="L10" s="34"/>
      <c r="M10" s="35"/>
      <c r="N10" s="34"/>
    </row>
    <row r="11" spans="4:14" s="22" customFormat="1" ht="15.75">
      <c r="D11" s="37" t="s">
        <v>114</v>
      </c>
      <c r="F11" s="37" t="s">
        <v>115</v>
      </c>
      <c r="G11" s="37"/>
      <c r="H11" s="37" t="s">
        <v>116</v>
      </c>
      <c r="I11" s="37"/>
      <c r="J11" s="37" t="s">
        <v>117</v>
      </c>
      <c r="L11" s="34"/>
      <c r="M11" s="35"/>
      <c r="N11" s="34"/>
    </row>
    <row r="12" spans="4:14" s="22" customFormat="1" ht="15.75">
      <c r="D12" s="31" t="s">
        <v>1</v>
      </c>
      <c r="F12" s="31" t="s">
        <v>1</v>
      </c>
      <c r="H12" s="31" t="s">
        <v>1</v>
      </c>
      <c r="J12" s="31" t="s">
        <v>1</v>
      </c>
      <c r="L12" s="34"/>
      <c r="M12" s="35"/>
      <c r="N12" s="34"/>
    </row>
    <row r="13" spans="12:14" s="18" customFormat="1" ht="15.75">
      <c r="L13" s="19"/>
      <c r="M13" s="19"/>
      <c r="N13" s="19"/>
    </row>
    <row r="14" spans="1:14" s="18" customFormat="1" ht="15.75">
      <c r="A14" s="17">
        <v>1</v>
      </c>
      <c r="B14" s="17"/>
      <c r="C14" s="18" t="s">
        <v>66</v>
      </c>
      <c r="D14" s="19">
        <f>H14-47147</f>
        <v>40601</v>
      </c>
      <c r="E14" s="19"/>
      <c r="F14" s="19">
        <f>J14-49666</f>
        <v>45215</v>
      </c>
      <c r="G14" s="19"/>
      <c r="H14" s="19">
        <v>87748</v>
      </c>
      <c r="I14" s="19"/>
      <c r="J14" s="19">
        <v>94881</v>
      </c>
      <c r="L14" s="19"/>
      <c r="M14" s="19"/>
      <c r="N14" s="19"/>
    </row>
    <row r="15" spans="4:14" s="18" customFormat="1" ht="15.75">
      <c r="D15" s="19"/>
      <c r="E15" s="19"/>
      <c r="F15" s="19"/>
      <c r="G15" s="19"/>
      <c r="H15" s="19"/>
      <c r="I15" s="19"/>
      <c r="J15" s="19"/>
      <c r="L15" s="19"/>
      <c r="M15" s="19"/>
      <c r="N15" s="19"/>
    </row>
    <row r="16" spans="1:14" s="18" customFormat="1" ht="15.75">
      <c r="A16" s="17">
        <v>2</v>
      </c>
      <c r="B16" s="17"/>
      <c r="C16" s="18" t="s">
        <v>118</v>
      </c>
      <c r="D16" s="19">
        <f>H16+12810</f>
        <v>-24537</v>
      </c>
      <c r="E16" s="19"/>
      <c r="F16" s="19">
        <f>J16+6612</f>
        <v>-23010</v>
      </c>
      <c r="G16" s="19"/>
      <c r="H16" s="19">
        <f>-35867-1551+71</f>
        <v>-37347</v>
      </c>
      <c r="I16" s="19"/>
      <c r="J16" s="19">
        <v>-29622</v>
      </c>
      <c r="L16" s="19"/>
      <c r="M16" s="19"/>
      <c r="N16" s="19"/>
    </row>
    <row r="17" spans="2:14" s="18" customFormat="1" ht="15.75">
      <c r="B17" s="17"/>
      <c r="D17" s="19"/>
      <c r="E17" s="19"/>
      <c r="F17" s="19"/>
      <c r="G17" s="19"/>
      <c r="H17" s="19"/>
      <c r="I17" s="19"/>
      <c r="J17" s="19"/>
      <c r="L17" s="19"/>
      <c r="M17" s="19"/>
      <c r="N17" s="19"/>
    </row>
    <row r="18" spans="1:14" s="18" customFormat="1" ht="15.75">
      <c r="A18" s="17">
        <v>3</v>
      </c>
      <c r="B18" s="17"/>
      <c r="C18" s="18" t="s">
        <v>119</v>
      </c>
      <c r="D18" s="19">
        <f>H18+13126</f>
        <v>-23663</v>
      </c>
      <c r="E18" s="19"/>
      <c r="F18" s="19">
        <f>J18+6562</f>
        <v>-22917</v>
      </c>
      <c r="G18" s="19"/>
      <c r="H18" s="19">
        <f>-37367+578</f>
        <v>-36789</v>
      </c>
      <c r="I18" s="19"/>
      <c r="J18" s="19">
        <v>-29479</v>
      </c>
      <c r="L18" s="19"/>
      <c r="M18" s="19"/>
      <c r="N18" s="19"/>
    </row>
    <row r="19" spans="4:14" s="18" customFormat="1" ht="15.75">
      <c r="D19" s="19"/>
      <c r="E19" s="19"/>
      <c r="F19" s="19"/>
      <c r="G19" s="19"/>
      <c r="H19" s="19"/>
      <c r="I19" s="19"/>
      <c r="J19" s="19"/>
      <c r="L19" s="19"/>
      <c r="M19" s="19"/>
      <c r="N19" s="19"/>
    </row>
    <row r="20" spans="1:14" s="18" customFormat="1" ht="15.75">
      <c r="A20" s="17">
        <v>4</v>
      </c>
      <c r="B20" s="17"/>
      <c r="C20" s="18" t="s">
        <v>120</v>
      </c>
      <c r="D20" s="19">
        <f>D18</f>
        <v>-23663</v>
      </c>
      <c r="E20" s="19"/>
      <c r="F20" s="19">
        <f>F18</f>
        <v>-22917</v>
      </c>
      <c r="G20" s="19"/>
      <c r="H20" s="19">
        <f>H18</f>
        <v>-36789</v>
      </c>
      <c r="I20" s="19"/>
      <c r="J20" s="19">
        <f>J18</f>
        <v>-29479</v>
      </c>
      <c r="L20" s="19"/>
      <c r="M20" s="19"/>
      <c r="N20" s="19"/>
    </row>
    <row r="21" spans="2:14" s="18" customFormat="1" ht="15.75">
      <c r="B21" s="17"/>
      <c r="D21" s="19"/>
      <c r="E21" s="19"/>
      <c r="F21" s="19"/>
      <c r="G21" s="19"/>
      <c r="H21" s="19"/>
      <c r="I21" s="19"/>
      <c r="J21" s="19"/>
      <c r="L21" s="19"/>
      <c r="M21" s="19"/>
      <c r="N21" s="19"/>
    </row>
    <row r="22" spans="1:14" s="18" customFormat="1" ht="15.75">
      <c r="A22" s="17">
        <v>5</v>
      </c>
      <c r="B22" s="17"/>
      <c r="C22" s="20" t="s">
        <v>121</v>
      </c>
      <c r="D22" s="19">
        <f>D20/39999*100</f>
        <v>-59.158978974474365</v>
      </c>
      <c r="E22" s="19"/>
      <c r="F22" s="19">
        <f>F20/39999*100</f>
        <v>-57.29393234830871</v>
      </c>
      <c r="G22" s="19"/>
      <c r="H22" s="19">
        <f>H20/39999*100</f>
        <v>-91.97479936998425</v>
      </c>
      <c r="I22" s="19"/>
      <c r="J22" s="19">
        <f>J20/39999*100</f>
        <v>-73.69934248356209</v>
      </c>
      <c r="L22" s="19"/>
      <c r="M22" s="19"/>
      <c r="N22" s="19"/>
    </row>
    <row r="23" spans="2:14" s="18" customFormat="1" ht="15.75">
      <c r="B23" s="17"/>
      <c r="D23" s="19"/>
      <c r="E23" s="19"/>
      <c r="F23" s="19"/>
      <c r="G23" s="19"/>
      <c r="H23" s="19"/>
      <c r="I23" s="19"/>
      <c r="J23" s="19"/>
      <c r="L23" s="19"/>
      <c r="M23" s="19"/>
      <c r="N23" s="19"/>
    </row>
    <row r="24" spans="1:14" s="18" customFormat="1" ht="15.75">
      <c r="A24" s="17">
        <v>6</v>
      </c>
      <c r="B24" s="17"/>
      <c r="C24" s="18" t="s">
        <v>88</v>
      </c>
      <c r="D24" s="19"/>
      <c r="E24" s="19"/>
      <c r="F24" s="19"/>
      <c r="G24" s="19"/>
      <c r="H24" s="19"/>
      <c r="I24" s="19"/>
      <c r="J24" s="19"/>
      <c r="L24" s="19"/>
      <c r="M24" s="19"/>
      <c r="N24" s="19"/>
    </row>
    <row r="25" spans="2:14" s="18" customFormat="1" ht="15.75">
      <c r="B25" s="17"/>
      <c r="D25" s="19"/>
      <c r="E25" s="19"/>
      <c r="F25" s="19"/>
      <c r="G25" s="19"/>
      <c r="H25" s="19"/>
      <c r="I25" s="19"/>
      <c r="J25" s="19"/>
      <c r="L25" s="19"/>
      <c r="M25" s="19"/>
      <c r="N25" s="19"/>
    </row>
    <row r="26" spans="1:14" s="18" customFormat="1" ht="15.75">
      <c r="A26" s="17"/>
      <c r="B26" s="21"/>
      <c r="D26" s="31"/>
      <c r="E26" s="31"/>
      <c r="F26" s="31"/>
      <c r="H26" s="31" t="s">
        <v>231</v>
      </c>
      <c r="I26" s="31"/>
      <c r="J26" s="31" t="s">
        <v>229</v>
      </c>
      <c r="L26" s="19"/>
      <c r="M26" s="19"/>
      <c r="N26" s="19"/>
    </row>
    <row r="27" spans="1:14" s="18" customFormat="1" ht="15.75">
      <c r="A27" s="17"/>
      <c r="B27" s="21"/>
      <c r="D27" s="31"/>
      <c r="E27" s="31"/>
      <c r="F27" s="31"/>
      <c r="H27" s="31" t="s">
        <v>232</v>
      </c>
      <c r="I27" s="31"/>
      <c r="J27" s="31" t="s">
        <v>230</v>
      </c>
      <c r="L27" s="19"/>
      <c r="M27" s="19"/>
      <c r="N27" s="19"/>
    </row>
    <row r="28" spans="1:14" s="18" customFormat="1" ht="15.75">
      <c r="A28" s="17"/>
      <c r="B28" s="21"/>
      <c r="D28" s="31"/>
      <c r="E28" s="31"/>
      <c r="F28" s="31"/>
      <c r="H28" s="31"/>
      <c r="I28" s="31"/>
      <c r="J28" s="31"/>
      <c r="L28" s="19"/>
      <c r="M28" s="19"/>
      <c r="N28" s="19"/>
    </row>
    <row r="30" spans="1:14" s="18" customFormat="1" ht="15.75">
      <c r="A30" s="17">
        <v>5</v>
      </c>
      <c r="C30" s="18" t="s">
        <v>58</v>
      </c>
      <c r="H30" s="24">
        <f>(NOTES!F116)/NOTES!F110</f>
        <v>0.3899597489937248</v>
      </c>
      <c r="J30" s="25">
        <f>NOTES!H125</f>
        <v>1.3097077426935673</v>
      </c>
      <c r="L30" s="19"/>
      <c r="M30" s="19"/>
      <c r="N30" s="19"/>
    </row>
  </sheetData>
  <mergeCells count="7">
    <mergeCell ref="A1:L1"/>
    <mergeCell ref="A2:L2"/>
    <mergeCell ref="D7:F7"/>
    <mergeCell ref="H7:J7"/>
    <mergeCell ref="L7:N7"/>
    <mergeCell ref="A4:K4"/>
    <mergeCell ref="A5:K5"/>
  </mergeCells>
  <printOptions/>
  <pageMargins left="0.24" right="0.23" top="1" bottom="1" header="0.5" footer="0.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5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3.421875" style="32" customWidth="1"/>
    <col min="2" max="2" width="3.7109375" style="32" customWidth="1"/>
    <col min="3" max="3" width="33.8515625" style="32" customWidth="1"/>
    <col min="4" max="4" width="14.7109375" style="18" customWidth="1"/>
    <col min="5" max="5" width="1.7109375" style="32" customWidth="1"/>
    <col min="6" max="6" width="13.8515625" style="32" customWidth="1"/>
    <col min="7" max="7" width="3.140625" style="32" customWidth="1"/>
    <col min="8" max="8" width="17.28125" style="18" customWidth="1"/>
    <col min="9" max="9" width="1.7109375" style="32" customWidth="1"/>
    <col min="10" max="10" width="17.140625" style="32" customWidth="1"/>
    <col min="11" max="11" width="3.140625" style="32" customWidth="1"/>
    <col min="12" max="12" width="11.57421875" style="33" customWidth="1"/>
    <col min="13" max="13" width="1.7109375" style="33" customWidth="1"/>
    <col min="14" max="14" width="10.421875" style="33" customWidth="1"/>
    <col min="15" max="16384" width="9.140625" style="32" customWidth="1"/>
  </cols>
  <sheetData>
    <row r="1" spans="1:14" s="18" customFormat="1" ht="15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9"/>
      <c r="N1" s="19"/>
    </row>
    <row r="2" spans="1:14" s="22" customFormat="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35"/>
      <c r="N2" s="35"/>
    </row>
    <row r="3" spans="1:14" s="22" customFormat="1" ht="15.75">
      <c r="A3" s="56" t="s">
        <v>259</v>
      </c>
      <c r="B3" s="56"/>
      <c r="C3" s="56"/>
      <c r="D3" s="56"/>
      <c r="E3" s="56"/>
      <c r="F3" s="56"/>
      <c r="G3" s="56"/>
      <c r="H3" s="56"/>
      <c r="I3" s="56"/>
      <c r="J3" s="56"/>
      <c r="K3" s="34"/>
      <c r="L3" s="34"/>
      <c r="M3" s="35"/>
      <c r="N3" s="35"/>
    </row>
    <row r="4" spans="1:14" s="22" customFormat="1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34"/>
      <c r="L4" s="34"/>
      <c r="M4" s="35"/>
      <c r="N4" s="35"/>
    </row>
    <row r="5" spans="1:14" s="18" customFormat="1" ht="15.75">
      <c r="A5" s="22" t="s">
        <v>122</v>
      </c>
      <c r="L5" s="19"/>
      <c r="M5" s="19"/>
      <c r="N5" s="19"/>
    </row>
    <row r="6" spans="1:14" s="18" customFormat="1" ht="15.75">
      <c r="A6" s="22"/>
      <c r="L6" s="19"/>
      <c r="M6" s="19"/>
      <c r="N6" s="19"/>
    </row>
    <row r="7" spans="4:14" s="22" customFormat="1" ht="15.75">
      <c r="D7" s="31" t="s">
        <v>123</v>
      </c>
      <c r="F7" s="31" t="s">
        <v>125</v>
      </c>
      <c r="H7" s="31" t="s">
        <v>126</v>
      </c>
      <c r="J7" s="31" t="s">
        <v>126</v>
      </c>
      <c r="L7" s="34"/>
      <c r="M7" s="35"/>
      <c r="N7" s="34"/>
    </row>
    <row r="8" spans="4:14" s="22" customFormat="1" ht="15.75">
      <c r="D8" s="31" t="s">
        <v>124</v>
      </c>
      <c r="F8" s="31" t="s">
        <v>124</v>
      </c>
      <c r="H8" s="31" t="s">
        <v>127</v>
      </c>
      <c r="J8" s="31" t="s">
        <v>127</v>
      </c>
      <c r="L8" s="34"/>
      <c r="M8" s="35"/>
      <c r="N8" s="34"/>
    </row>
    <row r="9" spans="4:14" s="22" customFormat="1" ht="15.75">
      <c r="D9" s="37" t="s">
        <v>128</v>
      </c>
      <c r="F9" s="37" t="s">
        <v>129</v>
      </c>
      <c r="H9" s="37">
        <v>37529</v>
      </c>
      <c r="J9" s="37">
        <v>37164</v>
      </c>
      <c r="L9" s="34"/>
      <c r="M9" s="35"/>
      <c r="N9" s="34"/>
    </row>
    <row r="10" spans="4:14" s="22" customFormat="1" ht="15.75">
      <c r="D10" s="31" t="s">
        <v>1</v>
      </c>
      <c r="F10" s="31" t="s">
        <v>1</v>
      </c>
      <c r="H10" s="31" t="s">
        <v>1</v>
      </c>
      <c r="J10" s="31" t="s">
        <v>1</v>
      </c>
      <c r="L10" s="34"/>
      <c r="M10" s="35"/>
      <c r="N10" s="34"/>
    </row>
    <row r="11" spans="12:14" s="18" customFormat="1" ht="15.75">
      <c r="L11" s="19"/>
      <c r="M11" s="19"/>
      <c r="N11" s="19"/>
    </row>
    <row r="12" spans="2:14" s="18" customFormat="1" ht="15.75">
      <c r="B12" s="20" t="s">
        <v>66</v>
      </c>
      <c r="D12" s="19">
        <f>H12-47147</f>
        <v>40601</v>
      </c>
      <c r="E12" s="19"/>
      <c r="F12" s="19">
        <f>J12-49666</f>
        <v>45215</v>
      </c>
      <c r="G12" s="19"/>
      <c r="H12" s="19">
        <v>87748</v>
      </c>
      <c r="I12" s="19"/>
      <c r="J12" s="19">
        <v>94881</v>
      </c>
      <c r="L12" s="19"/>
      <c r="M12" s="19"/>
      <c r="N12" s="19"/>
    </row>
    <row r="13" spans="2:14" s="18" customFormat="1" ht="15.75">
      <c r="B13" s="38" t="s">
        <v>130</v>
      </c>
      <c r="D13" s="19"/>
      <c r="E13" s="19"/>
      <c r="F13" s="19"/>
      <c r="G13" s="19"/>
      <c r="H13" s="19"/>
      <c r="I13" s="19"/>
      <c r="J13" s="19"/>
      <c r="L13" s="19"/>
      <c r="M13" s="19"/>
      <c r="N13" s="19"/>
    </row>
    <row r="14" spans="2:14" s="18" customFormat="1" ht="15.75">
      <c r="B14" s="20" t="s">
        <v>131</v>
      </c>
      <c r="D14" s="19">
        <f>H14+50610</f>
        <v>-61037</v>
      </c>
      <c r="E14" s="19"/>
      <c r="F14" s="19">
        <f>J14+45622</f>
        <v>-63391</v>
      </c>
      <c r="G14" s="19"/>
      <c r="H14" s="19">
        <v>-111647</v>
      </c>
      <c r="I14" s="19"/>
      <c r="J14" s="19">
        <v>-109013</v>
      </c>
      <c r="L14" s="19"/>
      <c r="M14" s="19"/>
      <c r="N14" s="19"/>
    </row>
    <row r="15" spans="1:14" s="18" customFormat="1" ht="15.75">
      <c r="A15" s="20"/>
      <c r="D15" s="40"/>
      <c r="E15" s="19"/>
      <c r="F15" s="40"/>
      <c r="G15" s="19"/>
      <c r="H15" s="40"/>
      <c r="I15" s="19"/>
      <c r="J15" s="40"/>
      <c r="L15" s="19"/>
      <c r="M15" s="19"/>
      <c r="N15" s="19"/>
    </row>
    <row r="16" spans="1:14" s="18" customFormat="1" ht="15.75">
      <c r="A16" s="20"/>
      <c r="B16" s="38" t="s">
        <v>132</v>
      </c>
      <c r="D16" s="19">
        <f>SUM(D12:D15)</f>
        <v>-20436</v>
      </c>
      <c r="E16" s="19"/>
      <c r="F16" s="19">
        <f>SUM(F12:F15)</f>
        <v>-18176</v>
      </c>
      <c r="G16" s="19"/>
      <c r="H16" s="19">
        <f>SUM(H12:H15)</f>
        <v>-23899</v>
      </c>
      <c r="I16" s="19"/>
      <c r="J16" s="19">
        <f>SUM(J12:J15)</f>
        <v>-14132</v>
      </c>
      <c r="L16" s="19"/>
      <c r="M16" s="19"/>
      <c r="N16" s="19"/>
    </row>
    <row r="17" spans="1:14" s="18" customFormat="1" ht="15.75">
      <c r="A17" s="20"/>
      <c r="B17" s="18" t="s">
        <v>133</v>
      </c>
      <c r="D17" s="19">
        <f>H17-1532</f>
        <v>417</v>
      </c>
      <c r="E17" s="19"/>
      <c r="F17" s="19">
        <f>J17-230</f>
        <v>129</v>
      </c>
      <c r="G17" s="19"/>
      <c r="H17" s="19">
        <v>1949</v>
      </c>
      <c r="I17" s="19"/>
      <c r="J17" s="19">
        <v>359</v>
      </c>
      <c r="L17" s="19"/>
      <c r="M17" s="19"/>
      <c r="N17" s="19"/>
    </row>
    <row r="18" spans="1:14" s="18" customFormat="1" ht="15.75">
      <c r="A18" s="20"/>
      <c r="B18" s="18" t="s">
        <v>134</v>
      </c>
      <c r="D18" s="19">
        <f>H18+9889</f>
        <v>-4028</v>
      </c>
      <c r="E18" s="19"/>
      <c r="F18" s="19">
        <f>J18+8048</f>
        <v>-4103</v>
      </c>
      <c r="G18" s="19"/>
      <c r="H18" s="19">
        <v>-13917</v>
      </c>
      <c r="I18" s="19"/>
      <c r="J18" s="19">
        <v>-12151</v>
      </c>
      <c r="L18" s="19"/>
      <c r="M18" s="19"/>
      <c r="N18" s="19"/>
    </row>
    <row r="19" spans="1:14" s="18" customFormat="1" ht="15.75">
      <c r="A19" s="20"/>
      <c r="B19" s="17"/>
      <c r="D19" s="40"/>
      <c r="E19" s="19"/>
      <c r="F19" s="40"/>
      <c r="G19" s="19"/>
      <c r="H19" s="40"/>
      <c r="I19" s="19"/>
      <c r="J19" s="40"/>
      <c r="L19" s="19"/>
      <c r="M19" s="19"/>
      <c r="N19" s="19"/>
    </row>
    <row r="20" spans="1:14" s="18" customFormat="1" ht="15.75">
      <c r="A20" s="20"/>
      <c r="B20" s="38" t="s">
        <v>135</v>
      </c>
      <c r="D20" s="19">
        <f>SUM(D16:D19)</f>
        <v>-24047</v>
      </c>
      <c r="E20" s="19"/>
      <c r="F20" s="19">
        <f>SUM(F16:F19)</f>
        <v>-22150</v>
      </c>
      <c r="G20" s="19"/>
      <c r="H20" s="19">
        <f>SUM(H16:H19)</f>
        <v>-35867</v>
      </c>
      <c r="I20" s="19"/>
      <c r="J20" s="19">
        <f>SUM(J16:J19)</f>
        <v>-25924</v>
      </c>
      <c r="L20" s="19"/>
      <c r="M20" s="19"/>
      <c r="N20" s="19"/>
    </row>
    <row r="21" spans="1:14" s="18" customFormat="1" ht="15.75">
      <c r="A21" s="20"/>
      <c r="B21" s="18" t="s">
        <v>136</v>
      </c>
      <c r="D21" s="19">
        <f>H21+1019</f>
        <v>-532</v>
      </c>
      <c r="E21" s="19"/>
      <c r="F21" s="19">
        <f>J21+2115</f>
        <v>-923</v>
      </c>
      <c r="G21" s="19"/>
      <c r="H21" s="19">
        <v>-1551</v>
      </c>
      <c r="I21" s="19"/>
      <c r="J21" s="19">
        <v>-3038</v>
      </c>
      <c r="L21" s="19"/>
      <c r="M21" s="19"/>
      <c r="N21" s="19"/>
    </row>
    <row r="22" spans="1:14" s="18" customFormat="1" ht="15.75">
      <c r="A22" s="20"/>
      <c r="B22" s="18" t="s">
        <v>137</v>
      </c>
      <c r="D22" s="19">
        <f>H22-29</f>
        <v>42</v>
      </c>
      <c r="E22" s="19"/>
      <c r="F22" s="19">
        <f>J22+722</f>
        <v>62</v>
      </c>
      <c r="G22" s="19"/>
      <c r="H22" s="19">
        <v>71</v>
      </c>
      <c r="I22" s="19"/>
      <c r="J22" s="19">
        <v>-660</v>
      </c>
      <c r="L22" s="19"/>
      <c r="M22" s="19"/>
      <c r="N22" s="19"/>
    </row>
    <row r="23" spans="1:14" s="18" customFormat="1" ht="15.75">
      <c r="A23" s="20"/>
      <c r="D23" s="40"/>
      <c r="E23" s="19"/>
      <c r="F23" s="40"/>
      <c r="G23" s="19"/>
      <c r="H23" s="40"/>
      <c r="I23" s="19"/>
      <c r="J23" s="40"/>
      <c r="L23" s="19"/>
      <c r="M23" s="19"/>
      <c r="N23" s="19"/>
    </row>
    <row r="24" spans="1:14" s="18" customFormat="1" ht="15.75">
      <c r="A24" s="20"/>
      <c r="B24" s="38" t="s">
        <v>138</v>
      </c>
      <c r="D24" s="19">
        <f>SUM(D20:D23)</f>
        <v>-24537</v>
      </c>
      <c r="E24" s="19"/>
      <c r="F24" s="19">
        <f>SUM(F20:F23)</f>
        <v>-23011</v>
      </c>
      <c r="G24" s="19"/>
      <c r="H24" s="19">
        <f>SUM(H20:H23)</f>
        <v>-37347</v>
      </c>
      <c r="I24" s="19"/>
      <c r="J24" s="19">
        <f>SUM(J20:J23)</f>
        <v>-29622</v>
      </c>
      <c r="L24" s="19"/>
      <c r="M24" s="19"/>
      <c r="N24" s="19"/>
    </row>
    <row r="25" spans="1:14" s="18" customFormat="1" ht="15.75">
      <c r="A25" s="20"/>
      <c r="B25" s="20" t="s">
        <v>139</v>
      </c>
      <c r="D25" s="19">
        <f>H25+8</f>
        <v>-12</v>
      </c>
      <c r="E25" s="19"/>
      <c r="F25" s="19">
        <f>J25+295</f>
        <v>-22</v>
      </c>
      <c r="G25" s="19"/>
      <c r="H25" s="19">
        <v>-20</v>
      </c>
      <c r="I25" s="19"/>
      <c r="J25" s="19">
        <v>-317</v>
      </c>
      <c r="L25" s="19"/>
      <c r="M25" s="19"/>
      <c r="N25" s="19"/>
    </row>
    <row r="26" spans="1:14" s="18" customFormat="1" ht="15.75">
      <c r="A26" s="20"/>
      <c r="D26" s="40"/>
      <c r="E26" s="19"/>
      <c r="F26" s="40"/>
      <c r="G26" s="19"/>
      <c r="H26" s="40"/>
      <c r="I26" s="19"/>
      <c r="J26" s="40"/>
      <c r="L26" s="19"/>
      <c r="M26" s="19"/>
      <c r="N26" s="19"/>
    </row>
    <row r="27" spans="1:14" s="18" customFormat="1" ht="15.75">
      <c r="A27" s="20"/>
      <c r="B27" s="38" t="s">
        <v>140</v>
      </c>
      <c r="D27" s="19">
        <f>SUM(D24:D26)</f>
        <v>-24549</v>
      </c>
      <c r="E27" s="19"/>
      <c r="F27" s="19">
        <f>SUM(F24:F26)</f>
        <v>-23033</v>
      </c>
      <c r="G27" s="19"/>
      <c r="H27" s="19">
        <f>SUM(H24:H26)</f>
        <v>-37367</v>
      </c>
      <c r="I27" s="19"/>
      <c r="J27" s="19">
        <f>SUM(J24:J26)</f>
        <v>-29939</v>
      </c>
      <c r="L27" s="19"/>
      <c r="M27" s="19"/>
      <c r="N27" s="19"/>
    </row>
    <row r="28" spans="1:14" s="18" customFormat="1" ht="15.75">
      <c r="A28" s="20"/>
      <c r="B28" s="18" t="s">
        <v>141</v>
      </c>
      <c r="D28" s="19">
        <f>H28+308</f>
        <v>886</v>
      </c>
      <c r="E28" s="19"/>
      <c r="F28" s="19">
        <f>J28-345</f>
        <v>115</v>
      </c>
      <c r="G28" s="19"/>
      <c r="H28" s="19">
        <v>578</v>
      </c>
      <c r="I28" s="19"/>
      <c r="J28" s="19">
        <v>460</v>
      </c>
      <c r="L28" s="19"/>
      <c r="M28" s="19"/>
      <c r="N28" s="19"/>
    </row>
    <row r="29" spans="1:14" s="18" customFormat="1" ht="15.75">
      <c r="A29" s="20"/>
      <c r="B29" s="17"/>
      <c r="D29" s="40"/>
      <c r="E29" s="19"/>
      <c r="F29" s="40"/>
      <c r="G29" s="19"/>
      <c r="H29" s="40"/>
      <c r="I29" s="19"/>
      <c r="J29" s="40"/>
      <c r="L29" s="19"/>
      <c r="M29" s="19"/>
      <c r="N29" s="19"/>
    </row>
    <row r="30" spans="1:14" s="18" customFormat="1" ht="16.5" thickBot="1">
      <c r="A30" s="20"/>
      <c r="B30" s="38" t="s">
        <v>142</v>
      </c>
      <c r="D30" s="29">
        <f>SUM(D27:D29)</f>
        <v>-23663</v>
      </c>
      <c r="E30" s="19"/>
      <c r="F30" s="29">
        <f>SUM(F27:F29)</f>
        <v>-22918</v>
      </c>
      <c r="G30" s="19"/>
      <c r="H30" s="29">
        <f>SUM(H27:H29)</f>
        <v>-36789</v>
      </c>
      <c r="I30" s="19"/>
      <c r="J30" s="29">
        <f>SUM(J27:J29)</f>
        <v>-29479</v>
      </c>
      <c r="L30" s="19"/>
      <c r="M30" s="19"/>
      <c r="N30" s="19"/>
    </row>
    <row r="31" spans="1:14" s="18" customFormat="1" ht="16.5" thickTop="1">
      <c r="A31" s="20"/>
      <c r="B31" s="17"/>
      <c r="C31" s="20"/>
      <c r="D31" s="19"/>
      <c r="E31" s="19"/>
      <c r="F31" s="19"/>
      <c r="G31" s="19"/>
      <c r="H31" s="19"/>
      <c r="I31" s="19"/>
      <c r="J31" s="19"/>
      <c r="L31" s="19"/>
      <c r="M31" s="19"/>
      <c r="N31" s="19"/>
    </row>
    <row r="32" spans="1:14" s="18" customFormat="1" ht="15.75">
      <c r="A32" s="20"/>
      <c r="B32" s="20" t="s">
        <v>143</v>
      </c>
      <c r="D32" s="19">
        <f>D30/39999*100</f>
        <v>-59.158978974474365</v>
      </c>
      <c r="E32" s="19"/>
      <c r="F32" s="19">
        <f>F30/39999*100</f>
        <v>-57.29643241081027</v>
      </c>
      <c r="G32" s="19"/>
      <c r="H32" s="19">
        <f>H30/39999*100</f>
        <v>-91.97479936998425</v>
      </c>
      <c r="I32" s="19"/>
      <c r="J32" s="19">
        <f>J30/39999*100</f>
        <v>-73.69934248356209</v>
      </c>
      <c r="L32" s="19"/>
      <c r="M32" s="19"/>
      <c r="N32" s="19"/>
    </row>
    <row r="33" spans="1:14" s="18" customFormat="1" ht="15.75">
      <c r="A33" s="20"/>
      <c r="B33" s="17"/>
      <c r="D33" s="19"/>
      <c r="E33" s="19"/>
      <c r="F33" s="19"/>
      <c r="G33" s="19"/>
      <c r="H33" s="19"/>
      <c r="I33" s="19"/>
      <c r="J33" s="19"/>
      <c r="L33" s="19"/>
      <c r="M33" s="19"/>
      <c r="N33" s="19"/>
    </row>
    <row r="34" spans="1:14" s="18" customFormat="1" ht="15.75">
      <c r="A34" s="20"/>
      <c r="B34" s="20" t="s">
        <v>144</v>
      </c>
      <c r="D34" s="41">
        <v>0</v>
      </c>
      <c r="E34" s="19"/>
      <c r="F34" s="41">
        <v>0</v>
      </c>
      <c r="G34" s="19"/>
      <c r="H34" s="41">
        <v>0</v>
      </c>
      <c r="I34" s="19"/>
      <c r="J34" s="19">
        <v>0</v>
      </c>
      <c r="L34" s="19"/>
      <c r="M34" s="19"/>
      <c r="N34" s="19"/>
    </row>
    <row r="35" spans="1:14" s="18" customFormat="1" ht="15.75">
      <c r="A35" s="20"/>
      <c r="B35" s="17"/>
      <c r="D35" s="19"/>
      <c r="E35" s="19"/>
      <c r="F35" s="19"/>
      <c r="G35" s="19"/>
      <c r="H35" s="19"/>
      <c r="I35" s="19"/>
      <c r="J35" s="19"/>
      <c r="L35" s="19"/>
      <c r="M35" s="19"/>
      <c r="N35" s="19"/>
    </row>
    <row r="36" spans="1:14" s="18" customFormat="1" ht="15.75">
      <c r="A36" s="20"/>
      <c r="B36" s="17"/>
      <c r="D36" s="19"/>
      <c r="E36" s="19"/>
      <c r="F36" s="19"/>
      <c r="G36" s="19"/>
      <c r="H36" s="19"/>
      <c r="I36" s="19"/>
      <c r="J36" s="19"/>
      <c r="L36" s="19"/>
      <c r="M36" s="19"/>
      <c r="N36" s="19"/>
    </row>
    <row r="37" spans="1:14" s="18" customFormat="1" ht="15.75">
      <c r="A37" s="20"/>
      <c r="B37" s="17"/>
      <c r="D37" s="19"/>
      <c r="E37" s="19"/>
      <c r="F37" s="19"/>
      <c r="G37" s="19"/>
      <c r="H37" s="19"/>
      <c r="I37" s="19"/>
      <c r="J37" s="19"/>
      <c r="L37" s="19"/>
      <c r="M37" s="19"/>
      <c r="N37" s="19"/>
    </row>
    <row r="38" spans="1:14" s="18" customFormat="1" ht="15.75">
      <c r="A38" s="20"/>
      <c r="B38" s="17"/>
      <c r="D38" s="19"/>
      <c r="E38" s="19"/>
      <c r="F38" s="19"/>
      <c r="G38" s="19"/>
      <c r="H38" s="19"/>
      <c r="I38" s="19"/>
      <c r="J38" s="19"/>
      <c r="L38" s="19"/>
      <c r="M38" s="19"/>
      <c r="N38" s="19"/>
    </row>
    <row r="39" spans="1:14" s="18" customFormat="1" ht="15.75">
      <c r="A39" s="20"/>
      <c r="B39" s="38" t="s">
        <v>145</v>
      </c>
      <c r="D39" s="19"/>
      <c r="E39" s="19"/>
      <c r="F39" s="19"/>
      <c r="G39" s="19"/>
      <c r="H39" s="19"/>
      <c r="I39" s="19"/>
      <c r="J39" s="19"/>
      <c r="L39" s="19"/>
      <c r="M39" s="19"/>
      <c r="N39" s="19"/>
    </row>
    <row r="40" spans="1:14" s="18" customFormat="1" ht="15.75">
      <c r="A40" s="20"/>
      <c r="B40" s="38" t="s">
        <v>241</v>
      </c>
      <c r="D40" s="19"/>
      <c r="E40" s="19"/>
      <c r="F40" s="19"/>
      <c r="G40" s="19"/>
      <c r="H40" s="19"/>
      <c r="I40" s="19"/>
      <c r="J40" s="19"/>
      <c r="L40" s="19"/>
      <c r="M40" s="19"/>
      <c r="N40" s="19"/>
    </row>
    <row r="41" spans="1:14" s="18" customFormat="1" ht="15.75">
      <c r="A41" s="20"/>
      <c r="B41" s="17"/>
      <c r="D41" s="19"/>
      <c r="E41" s="19"/>
      <c r="F41" s="19"/>
      <c r="G41" s="19"/>
      <c r="H41" s="19"/>
      <c r="I41" s="19"/>
      <c r="J41" s="19"/>
      <c r="L41" s="19"/>
      <c r="M41" s="19"/>
      <c r="N41" s="19"/>
    </row>
    <row r="42" spans="1:14" s="18" customFormat="1" ht="15.75">
      <c r="A42" s="20"/>
      <c r="B42" s="17"/>
      <c r="D42" s="19"/>
      <c r="E42" s="19"/>
      <c r="F42" s="19"/>
      <c r="G42" s="19"/>
      <c r="H42" s="19"/>
      <c r="I42" s="19"/>
      <c r="J42" s="19"/>
      <c r="L42" s="19"/>
      <c r="M42" s="19"/>
      <c r="N42" s="19"/>
    </row>
    <row r="43" spans="1:14" s="18" customFormat="1" ht="15.75">
      <c r="A43" s="20"/>
      <c r="B43" s="17"/>
      <c r="D43" s="19"/>
      <c r="E43" s="19"/>
      <c r="F43" s="19"/>
      <c r="G43" s="19"/>
      <c r="H43" s="19"/>
      <c r="I43" s="19"/>
      <c r="J43" s="19"/>
      <c r="L43" s="19"/>
      <c r="M43" s="19"/>
      <c r="N43" s="19"/>
    </row>
    <row r="44" spans="1:14" s="18" customFormat="1" ht="15.75">
      <c r="A44" s="20"/>
      <c r="B44" s="17"/>
      <c r="D44" s="19"/>
      <c r="E44" s="19"/>
      <c r="F44" s="19"/>
      <c r="G44" s="19"/>
      <c r="H44" s="19"/>
      <c r="I44" s="19"/>
      <c r="J44" s="19"/>
      <c r="L44" s="19"/>
      <c r="M44" s="19"/>
      <c r="N44" s="19"/>
    </row>
    <row r="45" spans="1:14" s="18" customFormat="1" ht="15.75">
      <c r="A45" s="20"/>
      <c r="B45" s="17"/>
      <c r="D45" s="19"/>
      <c r="E45" s="19"/>
      <c r="F45" s="19"/>
      <c r="G45" s="19"/>
      <c r="H45" s="19"/>
      <c r="I45" s="19"/>
      <c r="J45" s="19"/>
      <c r="L45" s="19"/>
      <c r="M45" s="19"/>
      <c r="N45" s="19"/>
    </row>
    <row r="46" spans="1:14" s="18" customFormat="1" ht="15.75">
      <c r="A46" s="20"/>
      <c r="B46" s="17"/>
      <c r="D46" s="19"/>
      <c r="E46" s="19"/>
      <c r="F46" s="19"/>
      <c r="G46" s="19"/>
      <c r="H46" s="19"/>
      <c r="I46" s="19"/>
      <c r="J46" s="19"/>
      <c r="L46" s="19"/>
      <c r="M46" s="19"/>
      <c r="N46" s="19"/>
    </row>
    <row r="47" spans="1:14" s="18" customFormat="1" ht="15.75">
      <c r="A47" s="20"/>
      <c r="B47" s="17"/>
      <c r="D47" s="19"/>
      <c r="E47" s="19"/>
      <c r="F47" s="19"/>
      <c r="G47" s="19"/>
      <c r="H47" s="19"/>
      <c r="I47" s="19"/>
      <c r="J47" s="19"/>
      <c r="L47" s="19"/>
      <c r="M47" s="19"/>
      <c r="N47" s="19"/>
    </row>
    <row r="48" spans="1:14" s="18" customFormat="1" ht="15.75">
      <c r="A48" s="20"/>
      <c r="B48" s="17"/>
      <c r="D48" s="19"/>
      <c r="E48" s="19"/>
      <c r="F48" s="19"/>
      <c r="G48" s="19"/>
      <c r="H48" s="19"/>
      <c r="I48" s="19"/>
      <c r="J48" s="19"/>
      <c r="L48" s="19"/>
      <c r="M48" s="19"/>
      <c r="N48" s="19"/>
    </row>
    <row r="49" spans="1:14" s="18" customFormat="1" ht="15.75">
      <c r="A49" s="20"/>
      <c r="B49" s="17"/>
      <c r="D49" s="19"/>
      <c r="E49" s="19"/>
      <c r="F49" s="19"/>
      <c r="G49" s="19"/>
      <c r="H49" s="19"/>
      <c r="I49" s="19"/>
      <c r="J49" s="19"/>
      <c r="L49" s="19"/>
      <c r="M49" s="19"/>
      <c r="N49" s="19"/>
    </row>
    <row r="50" spans="1:14" s="18" customFormat="1" ht="15.75">
      <c r="A50" s="20"/>
      <c r="B50" s="21"/>
      <c r="D50" s="19"/>
      <c r="E50" s="19"/>
      <c r="F50" s="19"/>
      <c r="G50" s="19"/>
      <c r="H50" s="19"/>
      <c r="I50" s="19"/>
      <c r="J50" s="19"/>
      <c r="L50" s="19"/>
      <c r="M50" s="19"/>
      <c r="N50" s="19"/>
    </row>
    <row r="51" spans="1:14" s="18" customFormat="1" ht="15.75">
      <c r="A51" s="20"/>
      <c r="B51" s="17"/>
      <c r="D51" s="19"/>
      <c r="E51" s="19"/>
      <c r="F51" s="19"/>
      <c r="G51" s="19"/>
      <c r="H51" s="19"/>
      <c r="I51" s="19"/>
      <c r="J51" s="19"/>
      <c r="L51" s="19"/>
      <c r="M51" s="19"/>
      <c r="N51" s="19"/>
    </row>
    <row r="52" spans="1:14" s="18" customFormat="1" ht="15.75">
      <c r="A52" s="20"/>
      <c r="B52" s="21"/>
      <c r="D52" s="19"/>
      <c r="E52" s="19"/>
      <c r="F52" s="19"/>
      <c r="G52" s="19"/>
      <c r="H52" s="19"/>
      <c r="I52" s="19"/>
      <c r="J52" s="19"/>
      <c r="L52" s="19"/>
      <c r="M52" s="19"/>
      <c r="N52" s="19"/>
    </row>
    <row r="53" spans="1:14" s="18" customFormat="1" ht="15.75">
      <c r="A53" s="20"/>
      <c r="B53" s="21"/>
      <c r="D53" s="19"/>
      <c r="E53" s="19"/>
      <c r="F53" s="19"/>
      <c r="G53" s="19"/>
      <c r="H53" s="19"/>
      <c r="I53" s="19"/>
      <c r="J53" s="19"/>
      <c r="L53" s="19"/>
      <c r="M53" s="19"/>
      <c r="N53" s="19"/>
    </row>
    <row r="54" spans="1:14" s="18" customFormat="1" ht="15.75">
      <c r="A54" s="20"/>
      <c r="B54" s="17"/>
      <c r="D54" s="19"/>
      <c r="E54" s="19"/>
      <c r="F54" s="19"/>
      <c r="G54" s="19"/>
      <c r="H54" s="19"/>
      <c r="I54" s="19"/>
      <c r="J54" s="19"/>
      <c r="L54" s="19"/>
      <c r="M54" s="19"/>
      <c r="N54" s="19"/>
    </row>
    <row r="55" spans="1:14" s="18" customFormat="1" ht="15.75">
      <c r="A55" s="20"/>
      <c r="B55" s="17"/>
      <c r="D55" s="19"/>
      <c r="E55" s="19"/>
      <c r="F55" s="19"/>
      <c r="G55" s="19"/>
      <c r="H55" s="19"/>
      <c r="I55" s="19"/>
      <c r="J55" s="19"/>
      <c r="L55" s="19"/>
      <c r="M55" s="19"/>
      <c r="N55" s="19"/>
    </row>
    <row r="56" spans="1:14" s="18" customFormat="1" ht="15.75">
      <c r="A56" s="20"/>
      <c r="B56" s="17"/>
      <c r="D56" s="19"/>
      <c r="E56" s="19"/>
      <c r="F56" s="19"/>
      <c r="G56" s="19"/>
      <c r="H56" s="19"/>
      <c r="I56" s="19"/>
      <c r="J56" s="19"/>
      <c r="L56" s="19"/>
      <c r="M56" s="19"/>
      <c r="N56" s="19"/>
    </row>
    <row r="57" spans="1:14" s="18" customFormat="1" ht="15.75">
      <c r="A57" s="20"/>
      <c r="B57" s="17"/>
      <c r="D57" s="19"/>
      <c r="E57" s="19"/>
      <c r="F57" s="19"/>
      <c r="G57" s="19"/>
      <c r="H57" s="19"/>
      <c r="I57" s="19"/>
      <c r="J57" s="19"/>
      <c r="L57" s="19"/>
      <c r="M57" s="19"/>
      <c r="N57" s="19"/>
    </row>
    <row r="58" spans="1:14" s="18" customFormat="1" ht="15.75">
      <c r="A58" s="20"/>
      <c r="B58" s="17"/>
      <c r="D58" s="19"/>
      <c r="E58" s="19"/>
      <c r="F58" s="19"/>
      <c r="G58" s="19"/>
      <c r="H58" s="19"/>
      <c r="I58" s="19"/>
      <c r="J58" s="19"/>
      <c r="L58" s="19"/>
      <c r="M58" s="19"/>
      <c r="N58" s="19"/>
    </row>
    <row r="59" spans="1:14" s="18" customFormat="1" ht="15.75">
      <c r="A59" s="20"/>
      <c r="B59" s="17"/>
      <c r="D59" s="19"/>
      <c r="E59" s="19"/>
      <c r="F59" s="19"/>
      <c r="G59" s="19"/>
      <c r="H59" s="19"/>
      <c r="I59" s="19"/>
      <c r="J59" s="19"/>
      <c r="L59" s="19"/>
      <c r="M59" s="19"/>
      <c r="N59" s="19"/>
    </row>
    <row r="60" spans="1:14" s="18" customFormat="1" ht="15.75">
      <c r="A60" s="20"/>
      <c r="B60" s="17"/>
      <c r="D60" s="19"/>
      <c r="E60" s="19"/>
      <c r="F60" s="19"/>
      <c r="G60" s="19"/>
      <c r="H60" s="19"/>
      <c r="I60" s="19"/>
      <c r="J60" s="19"/>
      <c r="L60" s="19"/>
      <c r="M60" s="19"/>
      <c r="N60" s="19"/>
    </row>
    <row r="61" spans="1:14" s="18" customFormat="1" ht="15.75">
      <c r="A61" s="20"/>
      <c r="B61" s="17"/>
      <c r="D61" s="19"/>
      <c r="E61" s="19"/>
      <c r="F61" s="19"/>
      <c r="G61" s="19"/>
      <c r="H61" s="19"/>
      <c r="I61" s="19"/>
      <c r="J61" s="19"/>
      <c r="L61" s="19"/>
      <c r="M61" s="19"/>
      <c r="N61" s="19"/>
    </row>
    <row r="62" spans="1:14" s="18" customFormat="1" ht="15.75">
      <c r="A62" s="20"/>
      <c r="B62" s="17"/>
      <c r="D62" s="19"/>
      <c r="E62" s="19"/>
      <c r="F62" s="19"/>
      <c r="G62" s="19"/>
      <c r="H62" s="19"/>
      <c r="I62" s="19"/>
      <c r="J62" s="19"/>
      <c r="L62" s="19"/>
      <c r="M62" s="19"/>
      <c r="N62" s="19"/>
    </row>
    <row r="63" spans="1:14" s="18" customFormat="1" ht="15.75">
      <c r="A63" s="20"/>
      <c r="B63" s="17"/>
      <c r="D63" s="19"/>
      <c r="E63" s="19"/>
      <c r="F63" s="19"/>
      <c r="G63" s="19"/>
      <c r="H63" s="19"/>
      <c r="I63" s="19"/>
      <c r="J63" s="19"/>
      <c r="L63" s="19"/>
      <c r="M63" s="19"/>
      <c r="N63" s="19"/>
    </row>
    <row r="64" spans="1:14" s="18" customFormat="1" ht="15.75">
      <c r="A64" s="20"/>
      <c r="B64" s="17"/>
      <c r="D64" s="19"/>
      <c r="E64" s="19"/>
      <c r="F64" s="19"/>
      <c r="G64" s="19"/>
      <c r="H64" s="19"/>
      <c r="I64" s="19"/>
      <c r="J64" s="19"/>
      <c r="L64" s="19"/>
      <c r="M64" s="19"/>
      <c r="N64" s="19"/>
    </row>
    <row r="65" spans="1:14" s="18" customFormat="1" ht="15.75">
      <c r="A65" s="20"/>
      <c r="B65" s="17"/>
      <c r="D65" s="19"/>
      <c r="E65" s="19"/>
      <c r="F65" s="19"/>
      <c r="G65" s="19"/>
      <c r="H65" s="19"/>
      <c r="I65" s="19"/>
      <c r="J65" s="19"/>
      <c r="L65" s="19"/>
      <c r="M65" s="19"/>
      <c r="N65" s="19"/>
    </row>
    <row r="66" spans="1:14" s="18" customFormat="1" ht="15.75">
      <c r="A66" s="20"/>
      <c r="B66" s="17"/>
      <c r="D66" s="19"/>
      <c r="E66" s="19"/>
      <c r="F66" s="19"/>
      <c r="G66" s="19"/>
      <c r="H66" s="19"/>
      <c r="I66" s="19"/>
      <c r="J66" s="19"/>
      <c r="L66" s="19"/>
      <c r="M66" s="19"/>
      <c r="N66" s="19"/>
    </row>
    <row r="67" spans="1:14" s="18" customFormat="1" ht="15.75">
      <c r="A67" s="38" t="s">
        <v>146</v>
      </c>
      <c r="L67" s="19"/>
      <c r="M67" s="19"/>
      <c r="N67" s="19"/>
    </row>
    <row r="68" spans="1:14" s="18" customFormat="1" ht="15.75">
      <c r="A68" s="38"/>
      <c r="L68" s="19"/>
      <c r="M68" s="19"/>
      <c r="N68" s="19"/>
    </row>
    <row r="69" spans="1:14" s="18" customFormat="1" ht="15.75">
      <c r="A69" s="20"/>
      <c r="F69" s="31" t="s">
        <v>147</v>
      </c>
      <c r="G69" s="22"/>
      <c r="H69" s="31"/>
      <c r="L69" s="19"/>
      <c r="M69" s="19"/>
      <c r="N69" s="19"/>
    </row>
    <row r="70" spans="1:14" s="18" customFormat="1" ht="15.75">
      <c r="A70" s="20"/>
      <c r="F70" s="31" t="s">
        <v>148</v>
      </c>
      <c r="G70" s="22"/>
      <c r="H70" s="31" t="s">
        <v>150</v>
      </c>
      <c r="L70" s="19"/>
      <c r="M70" s="19"/>
      <c r="N70" s="19"/>
    </row>
    <row r="71" spans="1:14" s="18" customFormat="1" ht="15.75">
      <c r="A71" s="20"/>
      <c r="F71" s="31" t="s">
        <v>149</v>
      </c>
      <c r="G71" s="22"/>
      <c r="H71" s="31" t="s">
        <v>149</v>
      </c>
      <c r="L71" s="19"/>
      <c r="M71" s="19"/>
      <c r="N71" s="19"/>
    </row>
    <row r="72" spans="1:14" s="18" customFormat="1" ht="15.75">
      <c r="A72" s="20"/>
      <c r="B72" s="17"/>
      <c r="F72" s="39">
        <v>37529</v>
      </c>
      <c r="G72" s="37"/>
      <c r="H72" s="39">
        <v>37256</v>
      </c>
      <c r="L72" s="19"/>
      <c r="M72" s="19"/>
      <c r="N72" s="19"/>
    </row>
    <row r="73" spans="1:14" s="18" customFormat="1" ht="15.75">
      <c r="A73" s="20"/>
      <c r="B73" s="17"/>
      <c r="F73" s="31" t="s">
        <v>1</v>
      </c>
      <c r="G73" s="31"/>
      <c r="H73" s="31" t="s">
        <v>1</v>
      </c>
      <c r="L73" s="19"/>
      <c r="M73" s="19"/>
      <c r="N73" s="19"/>
    </row>
    <row r="74" spans="1:14" s="18" customFormat="1" ht="4.5" customHeight="1">
      <c r="A74" s="26"/>
      <c r="B74" s="17"/>
      <c r="L74" s="19"/>
      <c r="M74" s="19"/>
      <c r="N74" s="19"/>
    </row>
    <row r="75" spans="1:14" s="18" customFormat="1" ht="15.75">
      <c r="A75" s="17"/>
      <c r="B75" s="22" t="s">
        <v>70</v>
      </c>
      <c r="F75" s="19">
        <v>24373</v>
      </c>
      <c r="G75" s="19"/>
      <c r="H75" s="19">
        <v>22368</v>
      </c>
      <c r="L75" s="19"/>
      <c r="M75" s="19"/>
      <c r="N75" s="19"/>
    </row>
    <row r="76" spans="1:14" s="18" customFormat="1" ht="6" customHeight="1">
      <c r="A76" s="17"/>
      <c r="B76" s="31"/>
      <c r="F76" s="19"/>
      <c r="G76" s="19"/>
      <c r="H76" s="19"/>
      <c r="L76" s="19"/>
      <c r="M76" s="19"/>
      <c r="N76" s="19"/>
    </row>
    <row r="77" spans="1:14" s="18" customFormat="1" ht="15.75">
      <c r="A77" s="17"/>
      <c r="B77" s="38" t="s">
        <v>151</v>
      </c>
      <c r="F77" s="19">
        <v>5507</v>
      </c>
      <c r="G77" s="19"/>
      <c r="H77" s="19">
        <v>5455</v>
      </c>
      <c r="L77" s="19"/>
      <c r="M77" s="19"/>
      <c r="N77" s="19"/>
    </row>
    <row r="78" spans="1:14" s="18" customFormat="1" ht="6" customHeight="1">
      <c r="A78" s="17"/>
      <c r="B78" s="31"/>
      <c r="F78" s="19"/>
      <c r="G78" s="19"/>
      <c r="H78" s="19"/>
      <c r="L78" s="19"/>
      <c r="M78" s="19"/>
      <c r="N78" s="19"/>
    </row>
    <row r="79" spans="1:14" s="18" customFormat="1" ht="15.75">
      <c r="A79" s="17"/>
      <c r="B79" s="22" t="s">
        <v>152</v>
      </c>
      <c r="F79" s="19">
        <v>793</v>
      </c>
      <c r="G79" s="19"/>
      <c r="H79" s="19">
        <v>793</v>
      </c>
      <c r="L79" s="19"/>
      <c r="M79" s="19"/>
      <c r="N79" s="19"/>
    </row>
    <row r="80" spans="1:14" s="18" customFormat="1" ht="6" customHeight="1">
      <c r="A80" s="17"/>
      <c r="B80" s="22"/>
      <c r="F80" s="19"/>
      <c r="G80" s="19"/>
      <c r="H80" s="19"/>
      <c r="L80" s="19"/>
      <c r="M80" s="19"/>
      <c r="N80" s="19"/>
    </row>
    <row r="81" spans="1:14" s="18" customFormat="1" ht="15.75">
      <c r="A81" s="17"/>
      <c r="B81" s="22" t="s">
        <v>153</v>
      </c>
      <c r="F81" s="19">
        <f>7515+119</f>
        <v>7634</v>
      </c>
      <c r="G81" s="19"/>
      <c r="H81" s="19">
        <v>7991</v>
      </c>
      <c r="L81" s="19"/>
      <c r="M81" s="19"/>
      <c r="N81" s="19"/>
    </row>
    <row r="82" spans="1:14" s="18" customFormat="1" ht="6" customHeight="1">
      <c r="A82" s="17"/>
      <c r="B82" s="22"/>
      <c r="F82" s="19"/>
      <c r="G82" s="19"/>
      <c r="H82" s="19"/>
      <c r="L82" s="19"/>
      <c r="M82" s="19"/>
      <c r="N82" s="19"/>
    </row>
    <row r="83" spans="1:14" s="18" customFormat="1" ht="6" customHeight="1">
      <c r="A83" s="17"/>
      <c r="F83" s="19"/>
      <c r="G83" s="19"/>
      <c r="H83" s="19"/>
      <c r="L83" s="19"/>
      <c r="M83" s="19"/>
      <c r="N83" s="19"/>
    </row>
    <row r="84" spans="1:14" s="18" customFormat="1" ht="15.75">
      <c r="A84" s="17"/>
      <c r="B84" s="22" t="s">
        <v>11</v>
      </c>
      <c r="F84" s="19"/>
      <c r="G84" s="19"/>
      <c r="H84" s="19"/>
      <c r="L84" s="19"/>
      <c r="M84" s="19"/>
      <c r="N84" s="19"/>
    </row>
    <row r="85" spans="1:14" s="18" customFormat="1" ht="15.75">
      <c r="A85" s="17"/>
      <c r="C85" s="23" t="s">
        <v>158</v>
      </c>
      <c r="L85" s="19"/>
      <c r="M85" s="19"/>
      <c r="N85" s="19"/>
    </row>
    <row r="86" spans="1:14" s="18" customFormat="1" ht="15.75">
      <c r="A86" s="17"/>
      <c r="C86" s="23" t="s">
        <v>157</v>
      </c>
      <c r="F86" s="19">
        <v>80492</v>
      </c>
      <c r="G86" s="19"/>
      <c r="H86" s="19">
        <v>88412</v>
      </c>
      <c r="L86" s="19"/>
      <c r="M86" s="19"/>
      <c r="N86" s="19"/>
    </row>
    <row r="87" spans="1:14" s="18" customFormat="1" ht="15.75">
      <c r="A87" s="17"/>
      <c r="C87" s="23" t="s">
        <v>72</v>
      </c>
      <c r="F87" s="19">
        <v>965</v>
      </c>
      <c r="G87" s="19"/>
      <c r="H87" s="19">
        <v>952</v>
      </c>
      <c r="L87" s="19"/>
      <c r="M87" s="19"/>
      <c r="N87" s="19"/>
    </row>
    <row r="88" spans="1:14" s="18" customFormat="1" ht="15.75">
      <c r="A88" s="17"/>
      <c r="C88" s="23" t="s">
        <v>154</v>
      </c>
      <c r="F88" s="19">
        <f>58448+12818</f>
        <v>71266</v>
      </c>
      <c r="G88" s="19"/>
      <c r="H88" s="19">
        <f>66336+15782</f>
        <v>82118</v>
      </c>
      <c r="L88" s="19"/>
      <c r="M88" s="19"/>
      <c r="N88" s="19"/>
    </row>
    <row r="89" spans="1:14" s="18" customFormat="1" ht="15.75">
      <c r="A89" s="17"/>
      <c r="C89" s="23" t="s">
        <v>59</v>
      </c>
      <c r="F89" s="19">
        <v>94</v>
      </c>
      <c r="G89" s="19"/>
      <c r="H89" s="19">
        <v>94</v>
      </c>
      <c r="L89" s="19"/>
      <c r="M89" s="19"/>
      <c r="N89" s="19"/>
    </row>
    <row r="90" spans="1:14" s="18" customFormat="1" ht="15.75">
      <c r="A90" s="17"/>
      <c r="C90" s="23" t="s">
        <v>12</v>
      </c>
      <c r="F90" s="19">
        <v>5554</v>
      </c>
      <c r="G90" s="19"/>
      <c r="H90" s="19">
        <v>7652</v>
      </c>
      <c r="L90" s="19"/>
      <c r="M90" s="19"/>
      <c r="N90" s="19"/>
    </row>
    <row r="91" spans="1:14" s="18" customFormat="1" ht="15.75">
      <c r="A91" s="17"/>
      <c r="C91" s="23" t="s">
        <v>155</v>
      </c>
      <c r="F91" s="19">
        <v>3395</v>
      </c>
      <c r="G91" s="19"/>
      <c r="H91" s="19">
        <v>7960</v>
      </c>
      <c r="L91" s="19"/>
      <c r="M91" s="19"/>
      <c r="N91" s="19"/>
    </row>
    <row r="92" spans="1:14" s="18" customFormat="1" ht="15.75">
      <c r="A92" s="17"/>
      <c r="C92" s="23"/>
      <c r="F92" s="27">
        <f>SUM(F86:F91)</f>
        <v>161766</v>
      </c>
      <c r="G92" s="19"/>
      <c r="H92" s="27">
        <f>SUM(H86:H91)</f>
        <v>187188</v>
      </c>
      <c r="L92" s="19"/>
      <c r="M92" s="19"/>
      <c r="N92" s="19"/>
    </row>
    <row r="93" spans="1:14" s="18" customFormat="1" ht="10.5" customHeight="1">
      <c r="A93" s="17"/>
      <c r="F93" s="19"/>
      <c r="G93" s="19"/>
      <c r="H93" s="19"/>
      <c r="L93" s="19"/>
      <c r="M93" s="19"/>
      <c r="N93" s="19"/>
    </row>
    <row r="94" spans="1:14" s="18" customFormat="1" ht="15.75">
      <c r="A94" s="17"/>
      <c r="B94" s="22" t="s">
        <v>13</v>
      </c>
      <c r="F94" s="19"/>
      <c r="G94" s="19"/>
      <c r="H94" s="19"/>
      <c r="L94" s="19"/>
      <c r="M94" s="19"/>
      <c r="N94" s="19"/>
    </row>
    <row r="95" spans="1:14" s="18" customFormat="1" ht="15.75">
      <c r="A95" s="17"/>
      <c r="C95" s="23" t="s">
        <v>159</v>
      </c>
      <c r="L95" s="19"/>
      <c r="M95" s="19"/>
      <c r="N95" s="19"/>
    </row>
    <row r="96" spans="1:14" s="18" customFormat="1" ht="15.75">
      <c r="A96" s="17"/>
      <c r="C96" s="23" t="s">
        <v>157</v>
      </c>
      <c r="F96" s="19">
        <v>7242</v>
      </c>
      <c r="G96" s="19"/>
      <c r="H96" s="19">
        <v>18522</v>
      </c>
      <c r="L96" s="19"/>
      <c r="M96" s="19"/>
      <c r="N96" s="19"/>
    </row>
    <row r="97" spans="1:14" s="18" customFormat="1" ht="15.75">
      <c r="A97" s="17"/>
      <c r="C97" s="23" t="s">
        <v>156</v>
      </c>
      <c r="F97" s="19">
        <f>46615+25102+1</f>
        <v>71718</v>
      </c>
      <c r="G97" s="19"/>
      <c r="H97" s="19">
        <f>52036+22695</f>
        <v>74731</v>
      </c>
      <c r="L97" s="19"/>
      <c r="M97" s="19"/>
      <c r="N97" s="19"/>
    </row>
    <row r="98" spans="1:14" s="18" customFormat="1" ht="15.75">
      <c r="A98" s="17"/>
      <c r="C98" s="23" t="s">
        <v>14</v>
      </c>
      <c r="F98" s="19">
        <v>81900</v>
      </c>
      <c r="G98" s="19"/>
      <c r="H98" s="19">
        <v>50729</v>
      </c>
      <c r="L98" s="19"/>
      <c r="M98" s="19"/>
      <c r="N98" s="19"/>
    </row>
    <row r="99" spans="1:14" s="18" customFormat="1" ht="15.75">
      <c r="A99" s="17"/>
      <c r="C99" s="23" t="s">
        <v>57</v>
      </c>
      <c r="F99" s="19">
        <v>0</v>
      </c>
      <c r="G99" s="19"/>
      <c r="H99" s="19">
        <v>0</v>
      </c>
      <c r="L99" s="19"/>
      <c r="M99" s="19"/>
      <c r="N99" s="19"/>
    </row>
    <row r="100" spans="1:14" s="18" customFormat="1" ht="15.75">
      <c r="A100" s="17"/>
      <c r="C100" s="23" t="s">
        <v>28</v>
      </c>
      <c r="F100" s="19">
        <v>275</v>
      </c>
      <c r="G100" s="19"/>
      <c r="H100" s="19">
        <v>239</v>
      </c>
      <c r="L100" s="19"/>
      <c r="M100" s="19"/>
      <c r="N100" s="19"/>
    </row>
    <row r="101" spans="1:14" s="18" customFormat="1" ht="15.75">
      <c r="A101" s="17"/>
      <c r="C101" s="23" t="s">
        <v>27</v>
      </c>
      <c r="F101" s="19">
        <v>5977</v>
      </c>
      <c r="G101" s="19"/>
      <c r="H101" s="19">
        <v>6993</v>
      </c>
      <c r="L101" s="19"/>
      <c r="M101" s="19"/>
      <c r="N101" s="19"/>
    </row>
    <row r="102" spans="1:14" s="18" customFormat="1" ht="15.75">
      <c r="A102" s="17"/>
      <c r="C102" s="23" t="s">
        <v>15</v>
      </c>
      <c r="F102" s="19">
        <v>5075</v>
      </c>
      <c r="G102" s="19"/>
      <c r="H102" s="19">
        <v>5631</v>
      </c>
      <c r="L102" s="19"/>
      <c r="M102" s="19"/>
      <c r="N102" s="19"/>
    </row>
    <row r="103" spans="1:14" s="18" customFormat="1" ht="15.75">
      <c r="A103" s="17"/>
      <c r="F103" s="27">
        <f>SUM(F96:F102)</f>
        <v>172187</v>
      </c>
      <c r="G103" s="19"/>
      <c r="H103" s="27">
        <f>SUM(H96:H102)</f>
        <v>156845</v>
      </c>
      <c r="L103" s="19"/>
      <c r="M103" s="19"/>
      <c r="N103" s="19"/>
    </row>
    <row r="104" spans="1:14" s="18" customFormat="1" ht="6" customHeight="1">
      <c r="A104" s="17"/>
      <c r="F104" s="28"/>
      <c r="G104" s="19"/>
      <c r="H104" s="19"/>
      <c r="L104" s="19"/>
      <c r="M104" s="19"/>
      <c r="N104" s="19"/>
    </row>
    <row r="105" spans="1:14" s="18" customFormat="1" ht="15.75">
      <c r="A105" s="17"/>
      <c r="B105" s="22" t="s">
        <v>16</v>
      </c>
      <c r="F105" s="19">
        <f>F92-F103</f>
        <v>-10421</v>
      </c>
      <c r="G105" s="19"/>
      <c r="H105" s="19">
        <f>H92-H103</f>
        <v>30343</v>
      </c>
      <c r="L105" s="19"/>
      <c r="M105" s="19"/>
      <c r="N105" s="19"/>
    </row>
    <row r="106" spans="1:14" s="18" customFormat="1" ht="6" customHeight="1">
      <c r="A106" s="17"/>
      <c r="F106" s="19"/>
      <c r="G106" s="19"/>
      <c r="H106" s="19"/>
      <c r="L106" s="19"/>
      <c r="M106" s="19"/>
      <c r="N106" s="19"/>
    </row>
    <row r="107" spans="1:14" s="18" customFormat="1" ht="16.5" thickBot="1">
      <c r="A107" s="17"/>
      <c r="F107" s="29">
        <f>F75+F77+F79+F81+F105</f>
        <v>27886</v>
      </c>
      <c r="G107" s="19"/>
      <c r="H107" s="29">
        <f>H75+H77+H79+H81+H105</f>
        <v>66950</v>
      </c>
      <c r="L107" s="19"/>
      <c r="M107" s="19"/>
      <c r="N107" s="19"/>
    </row>
    <row r="108" spans="1:14" s="18" customFormat="1" ht="16.5" thickTop="1">
      <c r="A108" s="17"/>
      <c r="F108" s="19"/>
      <c r="G108" s="19"/>
      <c r="H108" s="19"/>
      <c r="L108" s="19"/>
      <c r="M108" s="19"/>
      <c r="N108" s="19"/>
    </row>
    <row r="109" spans="1:14" s="18" customFormat="1" ht="15.75">
      <c r="A109" s="17"/>
      <c r="B109" s="22" t="s">
        <v>73</v>
      </c>
      <c r="F109" s="19"/>
      <c r="G109" s="19"/>
      <c r="H109" s="19"/>
      <c r="L109" s="19"/>
      <c r="M109" s="19"/>
      <c r="N109" s="19"/>
    </row>
    <row r="110" spans="1:14" s="18" customFormat="1" ht="15.75">
      <c r="A110" s="17"/>
      <c r="B110" s="18" t="s">
        <v>17</v>
      </c>
      <c r="F110" s="19">
        <v>39999</v>
      </c>
      <c r="G110" s="19"/>
      <c r="H110" s="19">
        <v>39999</v>
      </c>
      <c r="L110" s="19"/>
      <c r="M110" s="19"/>
      <c r="N110" s="19"/>
    </row>
    <row r="111" spans="1:14" s="18" customFormat="1" ht="15.75">
      <c r="A111" s="17"/>
      <c r="B111" s="18" t="s">
        <v>18</v>
      </c>
      <c r="F111" s="19"/>
      <c r="G111" s="19"/>
      <c r="H111" s="19"/>
      <c r="L111" s="19"/>
      <c r="M111" s="19"/>
      <c r="N111" s="19"/>
    </row>
    <row r="112" spans="1:14" s="18" customFormat="1" ht="15.75">
      <c r="A112" s="17"/>
      <c r="C112" s="23" t="s">
        <v>19</v>
      </c>
      <c r="F112" s="19">
        <v>12892</v>
      </c>
      <c r="G112" s="19"/>
      <c r="H112" s="19">
        <v>12892</v>
      </c>
      <c r="L112" s="19"/>
      <c r="M112" s="19"/>
      <c r="N112" s="19"/>
    </row>
    <row r="113" spans="1:14" s="18" customFormat="1" ht="15.75">
      <c r="A113" s="17"/>
      <c r="C113" s="23" t="s">
        <v>20</v>
      </c>
      <c r="F113" s="19">
        <v>0</v>
      </c>
      <c r="G113" s="19"/>
      <c r="H113" s="19">
        <v>0</v>
      </c>
      <c r="L113" s="19"/>
      <c r="M113" s="19"/>
      <c r="N113" s="19"/>
    </row>
    <row r="114" spans="1:14" s="18" customFormat="1" ht="15.75">
      <c r="A114" s="17"/>
      <c r="C114" s="23" t="s">
        <v>21</v>
      </c>
      <c r="F114" s="19">
        <v>3647</v>
      </c>
      <c r="G114" s="19"/>
      <c r="H114" s="19">
        <v>3647</v>
      </c>
      <c r="L114" s="19"/>
      <c r="M114" s="19"/>
      <c r="N114" s="19"/>
    </row>
    <row r="115" spans="1:14" s="18" customFormat="1" ht="15.75">
      <c r="A115" s="17"/>
      <c r="C115" s="23" t="s">
        <v>22</v>
      </c>
      <c r="F115" s="19">
        <v>-40940</v>
      </c>
      <c r="G115" s="19"/>
      <c r="H115" s="19">
        <v>-4151</v>
      </c>
      <c r="L115" s="19"/>
      <c r="M115" s="19"/>
      <c r="N115" s="19"/>
    </row>
    <row r="116" spans="1:14" s="18" customFormat="1" ht="15.75">
      <c r="A116" s="17"/>
      <c r="C116" s="23"/>
      <c r="F116" s="27">
        <f>SUM(F110:F115)</f>
        <v>15598</v>
      </c>
      <c r="G116" s="19"/>
      <c r="H116" s="27">
        <f>SUM(H110:H115)</f>
        <v>52387</v>
      </c>
      <c r="L116" s="19"/>
      <c r="M116" s="19"/>
      <c r="N116" s="19"/>
    </row>
    <row r="117" spans="1:14" s="18" customFormat="1" ht="15.75">
      <c r="A117" s="17"/>
      <c r="C117" s="23"/>
      <c r="F117" s="28"/>
      <c r="G117" s="19"/>
      <c r="H117" s="19"/>
      <c r="L117" s="19"/>
      <c r="M117" s="19"/>
      <c r="N117" s="19"/>
    </row>
    <row r="118" spans="1:14" s="18" customFormat="1" ht="15.75">
      <c r="A118" s="17"/>
      <c r="B118" s="22" t="s">
        <v>23</v>
      </c>
      <c r="F118" s="19">
        <v>-1615</v>
      </c>
      <c r="G118" s="19"/>
      <c r="H118" s="19">
        <v>-1037</v>
      </c>
      <c r="L118" s="19"/>
      <c r="M118" s="19"/>
      <c r="N118" s="19"/>
    </row>
    <row r="119" spans="1:14" s="18" customFormat="1" ht="15.75">
      <c r="A119" s="17"/>
      <c r="B119" s="18" t="s">
        <v>24</v>
      </c>
      <c r="F119" s="19">
        <v>9706</v>
      </c>
      <c r="G119" s="19"/>
      <c r="H119" s="19">
        <v>11118</v>
      </c>
      <c r="L119" s="19"/>
      <c r="M119" s="19"/>
      <c r="N119" s="19"/>
    </row>
    <row r="120" spans="1:14" s="18" customFormat="1" ht="15.75">
      <c r="A120" s="17"/>
      <c r="B120" s="18" t="s">
        <v>25</v>
      </c>
      <c r="F120" s="19">
        <v>4197</v>
      </c>
      <c r="G120" s="19"/>
      <c r="H120" s="19">
        <v>4482</v>
      </c>
      <c r="L120" s="19"/>
      <c r="M120" s="19"/>
      <c r="N120" s="19"/>
    </row>
    <row r="121" spans="1:14" s="18" customFormat="1" ht="15.75">
      <c r="A121" s="17"/>
      <c r="F121" s="27">
        <f>SUM(F118:F120)</f>
        <v>12288</v>
      </c>
      <c r="G121" s="19"/>
      <c r="H121" s="27">
        <f>SUM(H118:H120)</f>
        <v>14563</v>
      </c>
      <c r="L121" s="19"/>
      <c r="M121" s="19"/>
      <c r="N121" s="19"/>
    </row>
    <row r="122" spans="1:14" s="18" customFormat="1" ht="6" customHeight="1">
      <c r="A122" s="17"/>
      <c r="F122" s="28"/>
      <c r="G122" s="19"/>
      <c r="H122" s="19"/>
      <c r="L122" s="19"/>
      <c r="M122" s="19"/>
      <c r="N122" s="19"/>
    </row>
    <row r="123" spans="1:14" s="18" customFormat="1" ht="16.5" thickBot="1">
      <c r="A123" s="17"/>
      <c r="F123" s="29">
        <f>F116+F121</f>
        <v>27886</v>
      </c>
      <c r="G123" s="19"/>
      <c r="H123" s="29">
        <f>H116+H121</f>
        <v>66950</v>
      </c>
      <c r="L123" s="19"/>
      <c r="M123" s="19"/>
      <c r="N123" s="19"/>
    </row>
    <row r="124" spans="1:14" s="18" customFormat="1" ht="15" customHeight="1" thickTop="1">
      <c r="A124" s="17"/>
      <c r="F124" s="19"/>
      <c r="G124" s="19"/>
      <c r="H124" s="19"/>
      <c r="L124" s="19"/>
      <c r="M124" s="19"/>
      <c r="N124" s="19"/>
    </row>
    <row r="125" spans="1:14" s="18" customFormat="1" ht="15.75">
      <c r="A125" s="17"/>
      <c r="B125" s="22" t="s">
        <v>58</v>
      </c>
      <c r="F125" s="24">
        <f>(F116)/F110</f>
        <v>0.3899597489937248</v>
      </c>
      <c r="G125" s="24"/>
      <c r="H125" s="24">
        <f>(H116)/H110</f>
        <v>1.3097077426935673</v>
      </c>
      <c r="L125" s="19"/>
      <c r="M125" s="19"/>
      <c r="N125" s="19"/>
    </row>
    <row r="126" spans="1:14" s="18" customFormat="1" ht="15.75">
      <c r="A126" s="17"/>
      <c r="F126" s="24"/>
      <c r="G126" s="24"/>
      <c r="H126" s="24"/>
      <c r="L126" s="19"/>
      <c r="M126" s="19"/>
      <c r="N126" s="19"/>
    </row>
    <row r="127" spans="1:14" s="18" customFormat="1" ht="15.75">
      <c r="A127" s="17"/>
      <c r="F127" s="24"/>
      <c r="G127" s="24"/>
      <c r="H127" s="24"/>
      <c r="L127" s="19"/>
      <c r="M127" s="19"/>
      <c r="N127" s="19"/>
    </row>
    <row r="128" spans="1:14" s="18" customFormat="1" ht="15.75">
      <c r="A128" s="17"/>
      <c r="F128" s="24"/>
      <c r="G128" s="24"/>
      <c r="H128" s="24"/>
      <c r="L128" s="19"/>
      <c r="M128" s="19"/>
      <c r="N128" s="19"/>
    </row>
    <row r="129" spans="1:14" s="18" customFormat="1" ht="15.75">
      <c r="A129" s="17"/>
      <c r="F129" s="24"/>
      <c r="G129" s="24"/>
      <c r="H129" s="24"/>
      <c r="L129" s="19"/>
      <c r="M129" s="19"/>
      <c r="N129" s="19"/>
    </row>
    <row r="130" spans="1:14" s="18" customFormat="1" ht="15.75">
      <c r="A130" s="17"/>
      <c r="F130" s="24"/>
      <c r="G130" s="24"/>
      <c r="H130" s="24"/>
      <c r="L130" s="19"/>
      <c r="M130" s="19"/>
      <c r="N130" s="19"/>
    </row>
    <row r="131" spans="1:14" s="18" customFormat="1" ht="15.75">
      <c r="A131" s="17"/>
      <c r="F131" s="24"/>
      <c r="G131" s="24"/>
      <c r="H131" s="24"/>
      <c r="L131" s="19"/>
      <c r="M131" s="19"/>
      <c r="N131" s="19"/>
    </row>
    <row r="132" spans="1:14" s="18" customFormat="1" ht="15.75">
      <c r="A132" s="17"/>
      <c r="F132" s="24"/>
      <c r="G132" s="24"/>
      <c r="H132" s="24"/>
      <c r="L132" s="19"/>
      <c r="M132" s="19"/>
      <c r="N132" s="19"/>
    </row>
    <row r="133" spans="1:14" s="18" customFormat="1" ht="15.75">
      <c r="A133" s="17"/>
      <c r="F133" s="24"/>
      <c r="G133" s="24"/>
      <c r="H133" s="24"/>
      <c r="L133" s="19"/>
      <c r="M133" s="19"/>
      <c r="N133" s="19"/>
    </row>
    <row r="134" spans="1:14" s="18" customFormat="1" ht="15.75">
      <c r="A134" s="17"/>
      <c r="F134" s="24"/>
      <c r="G134" s="24"/>
      <c r="H134" s="24"/>
      <c r="L134" s="19"/>
      <c r="M134" s="19"/>
      <c r="N134" s="19"/>
    </row>
    <row r="135" spans="1:14" s="18" customFormat="1" ht="15.75">
      <c r="A135" s="17"/>
      <c r="F135" s="24"/>
      <c r="G135" s="24"/>
      <c r="H135" s="24"/>
      <c r="L135" s="19"/>
      <c r="M135" s="19"/>
      <c r="N135" s="19"/>
    </row>
    <row r="136" spans="1:14" s="18" customFormat="1" ht="15.75">
      <c r="A136" s="17"/>
      <c r="F136" s="24"/>
      <c r="G136" s="24"/>
      <c r="H136" s="24"/>
      <c r="L136" s="19"/>
      <c r="M136" s="19"/>
      <c r="N136" s="19"/>
    </row>
    <row r="137" spans="1:14" s="18" customFormat="1" ht="15.75">
      <c r="A137" s="17"/>
      <c r="F137" s="24"/>
      <c r="G137" s="24"/>
      <c r="H137" s="24"/>
      <c r="L137" s="19"/>
      <c r="M137" s="19"/>
      <c r="N137" s="19"/>
    </row>
    <row r="138" spans="1:14" s="18" customFormat="1" ht="15.75">
      <c r="A138" s="17"/>
      <c r="F138" s="24"/>
      <c r="G138" s="24"/>
      <c r="H138" s="24"/>
      <c r="L138" s="19"/>
      <c r="M138" s="19"/>
      <c r="N138" s="19"/>
    </row>
    <row r="139" spans="1:14" s="18" customFormat="1" ht="15.75">
      <c r="A139" s="38" t="s">
        <v>162</v>
      </c>
      <c r="F139" s="24"/>
      <c r="G139" s="24"/>
      <c r="H139" s="24"/>
      <c r="L139" s="19"/>
      <c r="M139" s="19"/>
      <c r="N139" s="19"/>
    </row>
    <row r="140" spans="1:14" s="18" customFormat="1" ht="15.75">
      <c r="A140" s="17"/>
      <c r="F140" s="24"/>
      <c r="G140" s="24"/>
      <c r="H140" s="24"/>
      <c r="L140" s="19"/>
      <c r="M140" s="19"/>
      <c r="N140" s="19"/>
    </row>
    <row r="141" spans="1:14" s="18" customFormat="1" ht="15.75">
      <c r="A141" s="17"/>
      <c r="F141" s="24"/>
      <c r="G141" s="24"/>
      <c r="H141" s="42" t="s">
        <v>160</v>
      </c>
      <c r="L141" s="19"/>
      <c r="M141" s="19"/>
      <c r="N141" s="19"/>
    </row>
    <row r="142" spans="1:14" s="18" customFormat="1" ht="15.75">
      <c r="A142" s="17"/>
      <c r="F142" s="24"/>
      <c r="G142" s="24"/>
      <c r="H142" s="42" t="s">
        <v>161</v>
      </c>
      <c r="L142" s="19"/>
      <c r="M142" s="19"/>
      <c r="N142" s="19"/>
    </row>
    <row r="143" spans="1:14" s="18" customFormat="1" ht="15.75">
      <c r="A143" s="17"/>
      <c r="F143" s="24"/>
      <c r="G143" s="24"/>
      <c r="H143" s="43">
        <v>37529</v>
      </c>
      <c r="L143" s="19"/>
      <c r="M143" s="19"/>
      <c r="N143" s="19"/>
    </row>
    <row r="144" spans="1:14" s="18" customFormat="1" ht="15.75">
      <c r="A144" s="17"/>
      <c r="F144" s="24"/>
      <c r="G144" s="24"/>
      <c r="H144" s="43"/>
      <c r="L144" s="19"/>
      <c r="M144" s="19"/>
      <c r="N144" s="19"/>
    </row>
    <row r="145" spans="1:14" s="18" customFormat="1" ht="15.75">
      <c r="A145" s="17"/>
      <c r="C145" s="22" t="s">
        <v>174</v>
      </c>
      <c r="F145" s="24"/>
      <c r="G145" s="24"/>
      <c r="H145" s="43"/>
      <c r="L145" s="19"/>
      <c r="M145" s="19"/>
      <c r="N145" s="19"/>
    </row>
    <row r="146" spans="1:14" s="18" customFormat="1" ht="15.75">
      <c r="A146" s="17"/>
      <c r="F146" s="24"/>
      <c r="G146" s="24"/>
      <c r="H146" s="24"/>
      <c r="L146" s="19"/>
      <c r="M146" s="19"/>
      <c r="N146" s="19"/>
    </row>
    <row r="147" spans="1:14" s="18" customFormat="1" ht="15.75">
      <c r="A147" s="17"/>
      <c r="B147" s="18" t="s">
        <v>163</v>
      </c>
      <c r="F147" s="24"/>
      <c r="G147" s="24"/>
      <c r="H147" s="19">
        <v>95086959</v>
      </c>
      <c r="L147" s="19"/>
      <c r="M147" s="19"/>
      <c r="N147" s="19"/>
    </row>
    <row r="148" spans="1:14" s="18" customFormat="1" ht="15.75">
      <c r="A148" s="17"/>
      <c r="B148" s="18" t="s">
        <v>164</v>
      </c>
      <c r="F148" s="24"/>
      <c r="G148" s="24"/>
      <c r="H148" s="19">
        <v>-119973785</v>
      </c>
      <c r="L148" s="19"/>
      <c r="M148" s="19"/>
      <c r="N148" s="19"/>
    </row>
    <row r="149" spans="1:14" s="18" customFormat="1" ht="15.75">
      <c r="A149" s="17"/>
      <c r="B149" s="18" t="s">
        <v>165</v>
      </c>
      <c r="F149" s="24"/>
      <c r="G149" s="24"/>
      <c r="H149" s="19"/>
      <c r="L149" s="19"/>
      <c r="M149" s="19"/>
      <c r="N149" s="19"/>
    </row>
    <row r="150" spans="1:14" s="18" customFormat="1" ht="15.75">
      <c r="A150" s="17"/>
      <c r="C150" s="18" t="s">
        <v>166</v>
      </c>
      <c r="F150" s="24"/>
      <c r="G150" s="24"/>
      <c r="H150" s="19">
        <v>-8470800</v>
      </c>
      <c r="L150" s="19"/>
      <c r="M150" s="19"/>
      <c r="N150" s="19"/>
    </row>
    <row r="151" spans="1:14" s="18" customFormat="1" ht="15.75">
      <c r="A151" s="17"/>
      <c r="F151" s="24"/>
      <c r="G151" s="24"/>
      <c r="H151" s="40"/>
      <c r="L151" s="19"/>
      <c r="M151" s="19"/>
      <c r="N151" s="19"/>
    </row>
    <row r="152" spans="1:14" s="18" customFormat="1" ht="15.75">
      <c r="A152" s="17"/>
      <c r="B152" s="22" t="s">
        <v>167</v>
      </c>
      <c r="F152" s="24"/>
      <c r="G152" s="24"/>
      <c r="H152" s="19">
        <f>SUM(H147:H151)</f>
        <v>-33357626</v>
      </c>
      <c r="L152" s="19"/>
      <c r="M152" s="19"/>
      <c r="N152" s="19"/>
    </row>
    <row r="153" spans="1:14" s="18" customFormat="1" ht="15.75">
      <c r="A153" s="17"/>
      <c r="F153" s="24"/>
      <c r="G153" s="24"/>
      <c r="H153" s="19"/>
      <c r="L153" s="19"/>
      <c r="M153" s="19"/>
      <c r="N153" s="19"/>
    </row>
    <row r="154" spans="1:14" s="18" customFormat="1" ht="15.75">
      <c r="A154" s="17"/>
      <c r="B154" s="18" t="s">
        <v>169</v>
      </c>
      <c r="F154" s="24"/>
      <c r="G154" s="24"/>
      <c r="H154" s="19">
        <v>20248</v>
      </c>
      <c r="L154" s="19"/>
      <c r="M154" s="19"/>
      <c r="N154" s="19"/>
    </row>
    <row r="155" spans="1:14" s="18" customFormat="1" ht="15.75">
      <c r="A155" s="17"/>
      <c r="B155" s="18" t="s">
        <v>168</v>
      </c>
      <c r="F155" s="24"/>
      <c r="G155" s="24"/>
      <c r="H155" s="19">
        <v>-1551162</v>
      </c>
      <c r="L155" s="19"/>
      <c r="M155" s="19"/>
      <c r="N155" s="19"/>
    </row>
    <row r="156" spans="1:14" s="18" customFormat="1" ht="15.75">
      <c r="A156" s="17"/>
      <c r="B156" s="18" t="s">
        <v>170</v>
      </c>
      <c r="F156" s="24"/>
      <c r="G156" s="24"/>
      <c r="H156" s="19">
        <v>-556251</v>
      </c>
      <c r="L156" s="19"/>
      <c r="M156" s="19"/>
      <c r="N156" s="19"/>
    </row>
    <row r="157" spans="1:14" s="18" customFormat="1" ht="15.75">
      <c r="A157" s="17"/>
      <c r="F157" s="24"/>
      <c r="G157" s="24"/>
      <c r="H157" s="19"/>
      <c r="L157" s="19"/>
      <c r="M157" s="19"/>
      <c r="N157" s="19"/>
    </row>
    <row r="158" spans="1:14" s="18" customFormat="1" ht="15.75">
      <c r="A158" s="17"/>
      <c r="B158" s="22" t="s">
        <v>173</v>
      </c>
      <c r="C158" s="22"/>
      <c r="F158" s="24"/>
      <c r="G158" s="24"/>
      <c r="H158" s="40"/>
      <c r="L158" s="19"/>
      <c r="M158" s="19"/>
      <c r="N158" s="19"/>
    </row>
    <row r="159" spans="1:14" s="18" customFormat="1" ht="15.75">
      <c r="A159" s="17"/>
      <c r="B159" s="22"/>
      <c r="C159" s="22" t="s">
        <v>172</v>
      </c>
      <c r="F159" s="24"/>
      <c r="G159" s="24"/>
      <c r="H159" s="27">
        <f>SUM(H152:H158)</f>
        <v>-35444791</v>
      </c>
      <c r="L159" s="19"/>
      <c r="M159" s="19"/>
      <c r="N159" s="19"/>
    </row>
    <row r="160" spans="1:14" s="18" customFormat="1" ht="15.75">
      <c r="A160" s="17"/>
      <c r="F160" s="24"/>
      <c r="G160" s="24"/>
      <c r="H160" s="19"/>
      <c r="L160" s="19"/>
      <c r="M160" s="19"/>
      <c r="N160" s="19"/>
    </row>
    <row r="161" spans="1:14" s="18" customFormat="1" ht="15.75">
      <c r="A161" s="17"/>
      <c r="C161" s="22" t="s">
        <v>175</v>
      </c>
      <c r="F161" s="24"/>
      <c r="G161" s="24"/>
      <c r="H161" s="19"/>
      <c r="L161" s="19"/>
      <c r="M161" s="19"/>
      <c r="N161" s="19"/>
    </row>
    <row r="162" spans="1:14" s="18" customFormat="1" ht="15.75">
      <c r="A162" s="17"/>
      <c r="F162" s="24"/>
      <c r="G162" s="24"/>
      <c r="H162" s="19"/>
      <c r="L162" s="19"/>
      <c r="M162" s="19"/>
      <c r="N162" s="19"/>
    </row>
    <row r="163" spans="1:14" s="18" customFormat="1" ht="15.75">
      <c r="A163" s="17"/>
      <c r="B163" s="18" t="s">
        <v>177</v>
      </c>
      <c r="F163" s="24"/>
      <c r="G163" s="24"/>
      <c r="H163" s="19">
        <v>-429050</v>
      </c>
      <c r="L163" s="19"/>
      <c r="M163" s="19"/>
      <c r="N163" s="19"/>
    </row>
    <row r="164" spans="1:14" s="18" customFormat="1" ht="15.75">
      <c r="A164" s="17"/>
      <c r="B164" s="18" t="s">
        <v>178</v>
      </c>
      <c r="F164" s="24"/>
      <c r="G164" s="24"/>
      <c r="H164" s="19"/>
      <c r="L164" s="19"/>
      <c r="M164" s="19"/>
      <c r="N164" s="19"/>
    </row>
    <row r="165" spans="1:14" s="18" customFormat="1" ht="15.75">
      <c r="A165" s="17"/>
      <c r="C165" s="18" t="s">
        <v>176</v>
      </c>
      <c r="F165" s="24"/>
      <c r="G165" s="24"/>
      <c r="H165" s="19">
        <v>359825</v>
      </c>
      <c r="L165" s="19"/>
      <c r="M165" s="19"/>
      <c r="N165" s="19"/>
    </row>
    <row r="166" spans="1:14" s="18" customFormat="1" ht="15.75">
      <c r="A166" s="17"/>
      <c r="B166" s="18" t="s">
        <v>179</v>
      </c>
      <c r="F166" s="24"/>
      <c r="G166" s="24"/>
      <c r="H166" s="19">
        <v>357165</v>
      </c>
      <c r="L166" s="19"/>
      <c r="M166" s="19"/>
      <c r="N166" s="19"/>
    </row>
    <row r="167" spans="1:14" s="18" customFormat="1" ht="15.75">
      <c r="A167" s="17"/>
      <c r="F167" s="24"/>
      <c r="G167" s="24"/>
      <c r="H167" s="19"/>
      <c r="L167" s="19"/>
      <c r="M167" s="19"/>
      <c r="N167" s="19"/>
    </row>
    <row r="168" spans="1:14" s="18" customFormat="1" ht="15.75">
      <c r="A168" s="17"/>
      <c r="B168" s="22" t="s">
        <v>180</v>
      </c>
      <c r="F168" s="24"/>
      <c r="G168" s="24"/>
      <c r="H168" s="40"/>
      <c r="L168" s="19"/>
      <c r="M168" s="19"/>
      <c r="N168" s="19"/>
    </row>
    <row r="169" spans="1:14" s="18" customFormat="1" ht="15.75">
      <c r="A169" s="17"/>
      <c r="B169" s="22"/>
      <c r="C169" s="22" t="s">
        <v>171</v>
      </c>
      <c r="F169" s="24"/>
      <c r="G169" s="24"/>
      <c r="H169" s="19">
        <f>SUM(H163:H168)</f>
        <v>287940</v>
      </c>
      <c r="L169" s="19"/>
      <c r="M169" s="19"/>
      <c r="N169" s="19"/>
    </row>
    <row r="170" spans="1:14" s="18" customFormat="1" ht="15.75">
      <c r="A170" s="17"/>
      <c r="F170" s="24"/>
      <c r="G170" s="24"/>
      <c r="H170" s="19"/>
      <c r="L170" s="19"/>
      <c r="M170" s="19"/>
      <c r="N170" s="19"/>
    </row>
    <row r="171" spans="1:14" s="18" customFormat="1" ht="15.75">
      <c r="A171" s="17"/>
      <c r="C171" s="22" t="s">
        <v>181</v>
      </c>
      <c r="F171" s="24"/>
      <c r="G171" s="24"/>
      <c r="H171" s="19"/>
      <c r="L171" s="19"/>
      <c r="M171" s="19"/>
      <c r="N171" s="19"/>
    </row>
    <row r="172" spans="1:14" s="18" customFormat="1" ht="15.75">
      <c r="A172" s="17"/>
      <c r="C172" s="22"/>
      <c r="F172" s="24"/>
      <c r="G172" s="24"/>
      <c r="H172" s="19"/>
      <c r="L172" s="19"/>
      <c r="M172" s="19"/>
      <c r="N172" s="19"/>
    </row>
    <row r="173" spans="1:14" s="18" customFormat="1" ht="15.75">
      <c r="A173" s="17"/>
      <c r="B173" s="18" t="s">
        <v>182</v>
      </c>
      <c r="F173" s="24"/>
      <c r="G173" s="24"/>
      <c r="H173" s="19">
        <v>-1302403</v>
      </c>
      <c r="L173" s="19"/>
      <c r="M173" s="19"/>
      <c r="N173" s="19"/>
    </row>
    <row r="174" spans="1:14" s="18" customFormat="1" ht="15.75">
      <c r="A174" s="17"/>
      <c r="B174" s="18" t="s">
        <v>183</v>
      </c>
      <c r="F174" s="24"/>
      <c r="G174" s="24"/>
      <c r="H174" s="19">
        <v>-1411381</v>
      </c>
      <c r="L174" s="19"/>
      <c r="M174" s="19"/>
      <c r="N174" s="19"/>
    </row>
    <row r="175" spans="1:14" s="18" customFormat="1" ht="15.75">
      <c r="A175" s="17"/>
      <c r="B175" s="18" t="s">
        <v>248</v>
      </c>
      <c r="F175" s="24"/>
      <c r="G175" s="24"/>
      <c r="H175" s="19">
        <v>25089316</v>
      </c>
      <c r="L175" s="19"/>
      <c r="M175" s="19"/>
      <c r="N175" s="19"/>
    </row>
    <row r="176" spans="1:14" s="18" customFormat="1" ht="15.75">
      <c r="A176" s="17"/>
      <c r="B176" s="18" t="s">
        <v>184</v>
      </c>
      <c r="F176" s="24"/>
      <c r="G176" s="24"/>
      <c r="H176" s="19">
        <v>36000</v>
      </c>
      <c r="L176" s="19"/>
      <c r="M176" s="19"/>
      <c r="N176" s="19"/>
    </row>
    <row r="177" spans="1:14" s="18" customFormat="1" ht="15.75">
      <c r="A177" s="17"/>
      <c r="F177" s="24"/>
      <c r="G177" s="24"/>
      <c r="H177" s="19"/>
      <c r="L177" s="19"/>
      <c r="M177" s="19"/>
      <c r="N177" s="19"/>
    </row>
    <row r="178" spans="1:14" s="18" customFormat="1" ht="15.75">
      <c r="A178" s="17"/>
      <c r="B178" s="22" t="s">
        <v>186</v>
      </c>
      <c r="C178" s="22"/>
      <c r="F178" s="24"/>
      <c r="G178" s="24"/>
      <c r="H178" s="40"/>
      <c r="L178" s="19"/>
      <c r="M178" s="19"/>
      <c r="N178" s="19"/>
    </row>
    <row r="179" spans="1:14" s="18" customFormat="1" ht="15.75">
      <c r="A179" s="17"/>
      <c r="B179" s="22"/>
      <c r="C179" s="22" t="s">
        <v>185</v>
      </c>
      <c r="F179" s="24"/>
      <c r="G179" s="24"/>
      <c r="H179" s="19">
        <f>SUM(H173:H178)</f>
        <v>22411532</v>
      </c>
      <c r="L179" s="19"/>
      <c r="M179" s="19"/>
      <c r="N179" s="19"/>
    </row>
    <row r="180" spans="1:14" s="18" customFormat="1" ht="15.75">
      <c r="A180" s="17"/>
      <c r="F180" s="24"/>
      <c r="G180" s="24"/>
      <c r="H180" s="19"/>
      <c r="L180" s="19"/>
      <c r="M180" s="19"/>
      <c r="N180" s="19"/>
    </row>
    <row r="181" spans="1:14" s="18" customFormat="1" ht="15.75">
      <c r="A181" s="17"/>
      <c r="B181" s="22" t="s">
        <v>187</v>
      </c>
      <c r="C181" s="22"/>
      <c r="F181" s="24"/>
      <c r="G181" s="24"/>
      <c r="H181" s="19"/>
      <c r="L181" s="19"/>
      <c r="M181" s="19"/>
      <c r="N181" s="19"/>
    </row>
    <row r="182" spans="1:14" s="18" customFormat="1" ht="15.75">
      <c r="A182" s="17"/>
      <c r="B182" s="22"/>
      <c r="C182" s="22" t="s">
        <v>188</v>
      </c>
      <c r="F182" s="24"/>
      <c r="G182" s="24"/>
      <c r="H182" s="19">
        <f>H159+H169+H179</f>
        <v>-12745319</v>
      </c>
      <c r="L182" s="19"/>
      <c r="M182" s="19"/>
      <c r="N182" s="19"/>
    </row>
    <row r="183" spans="1:14" s="18" customFormat="1" ht="15.75">
      <c r="A183" s="17"/>
      <c r="B183" s="22" t="s">
        <v>189</v>
      </c>
      <c r="C183" s="22"/>
      <c r="F183" s="24"/>
      <c r="G183" s="24"/>
      <c r="H183" s="19"/>
      <c r="L183" s="19"/>
      <c r="M183" s="19"/>
      <c r="N183" s="19"/>
    </row>
    <row r="184" spans="1:14" s="18" customFormat="1" ht="15.75">
      <c r="A184" s="17"/>
      <c r="B184" s="22"/>
      <c r="C184" s="22" t="s">
        <v>190</v>
      </c>
      <c r="F184" s="24"/>
      <c r="G184" s="24"/>
      <c r="H184" s="19">
        <v>1432596</v>
      </c>
      <c r="L184" s="19"/>
      <c r="M184" s="19"/>
      <c r="N184" s="19"/>
    </row>
    <row r="185" spans="1:14" s="18" customFormat="1" ht="15.75">
      <c r="A185" s="17"/>
      <c r="B185" s="22" t="s">
        <v>191</v>
      </c>
      <c r="C185" s="22"/>
      <c r="F185" s="24"/>
      <c r="G185" s="24"/>
      <c r="H185" s="19"/>
      <c r="L185" s="19"/>
      <c r="M185" s="19"/>
      <c r="N185" s="19"/>
    </row>
    <row r="186" spans="1:14" s="18" customFormat="1" ht="16.5" thickBot="1">
      <c r="A186" s="17"/>
      <c r="B186" s="22"/>
      <c r="C186" s="22" t="s">
        <v>190</v>
      </c>
      <c r="F186" s="24"/>
      <c r="G186" s="24"/>
      <c r="H186" s="29">
        <f>SUM(H181:H185)</f>
        <v>-11312723</v>
      </c>
      <c r="L186" s="19"/>
      <c r="M186" s="19"/>
      <c r="N186" s="19"/>
    </row>
    <row r="187" spans="1:14" s="18" customFormat="1" ht="16.5" thickTop="1">
      <c r="A187" s="17"/>
      <c r="F187" s="24"/>
      <c r="G187" s="24"/>
      <c r="H187" s="19"/>
      <c r="L187" s="19"/>
      <c r="M187" s="19"/>
      <c r="N187" s="19"/>
    </row>
    <row r="188" spans="1:14" s="18" customFormat="1" ht="15.75">
      <c r="A188" s="17"/>
      <c r="B188" s="22" t="s">
        <v>234</v>
      </c>
      <c r="C188" s="22"/>
      <c r="F188" s="24"/>
      <c r="G188" s="24"/>
      <c r="H188" s="19"/>
      <c r="L188" s="19"/>
      <c r="M188" s="19"/>
      <c r="N188" s="19"/>
    </row>
    <row r="189" spans="1:14" s="18" customFormat="1" ht="15.75">
      <c r="A189" s="17"/>
      <c r="B189" s="22"/>
      <c r="C189" s="22"/>
      <c r="F189" s="24"/>
      <c r="G189" s="24"/>
      <c r="H189" s="19"/>
      <c r="L189" s="19"/>
      <c r="M189" s="19"/>
      <c r="N189" s="19"/>
    </row>
    <row r="190" spans="1:14" s="18" customFormat="1" ht="15.75">
      <c r="A190" s="17"/>
      <c r="B190" s="22" t="s">
        <v>235</v>
      </c>
      <c r="C190" s="22"/>
      <c r="F190" s="24"/>
      <c r="G190" s="24"/>
      <c r="H190" s="19">
        <v>3394975</v>
      </c>
      <c r="L190" s="19"/>
      <c r="M190" s="19"/>
      <c r="N190" s="19"/>
    </row>
    <row r="191" spans="1:14" s="18" customFormat="1" ht="15.75">
      <c r="A191" s="17"/>
      <c r="B191" s="22" t="s">
        <v>236</v>
      </c>
      <c r="C191" s="22"/>
      <c r="F191" s="24"/>
      <c r="G191" s="24"/>
      <c r="H191" s="19">
        <v>5553851</v>
      </c>
      <c r="L191" s="19"/>
      <c r="M191" s="19"/>
      <c r="N191" s="19"/>
    </row>
    <row r="192" spans="1:14" s="18" customFormat="1" ht="15.75">
      <c r="A192" s="17"/>
      <c r="B192" s="22" t="s">
        <v>237</v>
      </c>
      <c r="C192" s="22"/>
      <c r="F192" s="24"/>
      <c r="G192" s="24"/>
      <c r="H192" s="19">
        <v>-20261549</v>
      </c>
      <c r="L192" s="19"/>
      <c r="M192" s="19"/>
      <c r="N192" s="19"/>
    </row>
    <row r="193" spans="1:14" s="18" customFormat="1" ht="15.75">
      <c r="A193" s="17"/>
      <c r="F193" s="24"/>
      <c r="G193" s="24"/>
      <c r="H193" s="19"/>
      <c r="L193" s="19"/>
      <c r="M193" s="19"/>
      <c r="N193" s="19"/>
    </row>
    <row r="194" spans="1:14" s="18" customFormat="1" ht="16.5" thickBot="1">
      <c r="A194" s="17"/>
      <c r="F194" s="24"/>
      <c r="G194" s="24"/>
      <c r="H194" s="29">
        <f>SUM(H190:H193)</f>
        <v>-11312723</v>
      </c>
      <c r="L194" s="19"/>
      <c r="M194" s="19"/>
      <c r="N194" s="19"/>
    </row>
    <row r="195" spans="1:14" s="18" customFormat="1" ht="16.5" thickTop="1">
      <c r="A195" s="17"/>
      <c r="F195" s="24"/>
      <c r="G195" s="24"/>
      <c r="H195" s="44"/>
      <c r="L195" s="19"/>
      <c r="M195" s="19"/>
      <c r="N195" s="19"/>
    </row>
    <row r="196" spans="1:14" s="18" customFormat="1" ht="15.75">
      <c r="A196" s="17"/>
      <c r="B196" s="22" t="s">
        <v>208</v>
      </c>
      <c r="F196" s="24"/>
      <c r="G196" s="24"/>
      <c r="H196" s="44"/>
      <c r="L196" s="19"/>
      <c r="M196" s="19"/>
      <c r="N196" s="19"/>
    </row>
    <row r="197" spans="1:14" s="18" customFormat="1" ht="15.75">
      <c r="A197" s="17"/>
      <c r="B197" s="22" t="s">
        <v>209</v>
      </c>
      <c r="F197" s="24"/>
      <c r="G197" s="24"/>
      <c r="H197" s="24"/>
      <c r="L197" s="19"/>
      <c r="M197" s="19"/>
      <c r="N197" s="19"/>
    </row>
    <row r="198" spans="1:14" s="18" customFormat="1" ht="15.75">
      <c r="A198" s="17"/>
      <c r="F198" s="24"/>
      <c r="G198" s="24"/>
      <c r="H198" s="24"/>
      <c r="L198" s="19"/>
      <c r="M198" s="19"/>
      <c r="N198" s="19"/>
    </row>
    <row r="199" spans="1:14" s="18" customFormat="1" ht="15.75">
      <c r="A199" s="17"/>
      <c r="F199" s="24"/>
      <c r="G199" s="24"/>
      <c r="H199" s="24"/>
      <c r="L199" s="19"/>
      <c r="M199" s="19"/>
      <c r="N199" s="19"/>
    </row>
    <row r="200" spans="1:14" s="18" customFormat="1" ht="15.75">
      <c r="A200" s="17"/>
      <c r="F200" s="24"/>
      <c r="G200" s="24"/>
      <c r="H200" s="24"/>
      <c r="L200" s="19"/>
      <c r="M200" s="19"/>
      <c r="N200" s="19"/>
    </row>
    <row r="201" spans="1:14" s="18" customFormat="1" ht="15.75">
      <c r="A201" s="17"/>
      <c r="F201" s="24"/>
      <c r="G201" s="24"/>
      <c r="H201" s="24"/>
      <c r="L201" s="19"/>
      <c r="M201" s="19"/>
      <c r="N201" s="19"/>
    </row>
    <row r="202" spans="1:14" s="18" customFormat="1" ht="15.75">
      <c r="A202" s="17"/>
      <c r="F202" s="24"/>
      <c r="G202" s="24"/>
      <c r="H202" s="24"/>
      <c r="L202" s="19"/>
      <c r="M202" s="19"/>
      <c r="N202" s="19"/>
    </row>
    <row r="203" spans="1:14" s="18" customFormat="1" ht="15.75">
      <c r="A203" s="17"/>
      <c r="F203" s="24"/>
      <c r="G203" s="24"/>
      <c r="H203" s="24"/>
      <c r="L203" s="19"/>
      <c r="M203" s="19"/>
      <c r="N203" s="19"/>
    </row>
    <row r="204" spans="1:14" s="18" customFormat="1" ht="15.75">
      <c r="A204" s="17"/>
      <c r="F204" s="24"/>
      <c r="G204" s="24"/>
      <c r="H204" s="24"/>
      <c r="L204" s="19"/>
      <c r="M204" s="19"/>
      <c r="N204" s="19"/>
    </row>
    <row r="205" spans="1:14" s="18" customFormat="1" ht="15.75">
      <c r="A205" s="38" t="s">
        <v>192</v>
      </c>
      <c r="B205" s="20"/>
      <c r="F205" s="24"/>
      <c r="G205" s="24"/>
      <c r="H205" s="24"/>
      <c r="L205" s="19"/>
      <c r="M205" s="19"/>
      <c r="N205" s="19"/>
    </row>
    <row r="206" spans="1:14" s="18" customFormat="1" ht="15.75">
      <c r="A206" s="45" t="s">
        <v>193</v>
      </c>
      <c r="B206" s="20"/>
      <c r="F206" s="24"/>
      <c r="G206" s="24"/>
      <c r="H206" s="24"/>
      <c r="L206" s="19"/>
      <c r="M206" s="19"/>
      <c r="N206" s="19"/>
    </row>
    <row r="207" spans="1:14" s="18" customFormat="1" ht="15.75">
      <c r="A207" s="20"/>
      <c r="B207" s="20"/>
      <c r="F207" s="24"/>
      <c r="G207" s="24"/>
      <c r="H207" s="24"/>
      <c r="L207" s="19"/>
      <c r="M207" s="19"/>
      <c r="N207" s="19"/>
    </row>
    <row r="208" spans="1:14" s="18" customFormat="1" ht="15.75">
      <c r="A208" s="20"/>
      <c r="B208" s="20"/>
      <c r="D208" s="31"/>
      <c r="E208" s="31"/>
      <c r="F208" s="31"/>
      <c r="G208" s="31"/>
      <c r="H208" s="31"/>
      <c r="I208" s="31"/>
      <c r="J208" s="31" t="s">
        <v>200</v>
      </c>
      <c r="L208" s="19"/>
      <c r="M208" s="19"/>
      <c r="N208" s="19"/>
    </row>
    <row r="209" spans="1:14" s="18" customFormat="1" ht="15.75">
      <c r="A209" s="20"/>
      <c r="B209" s="20"/>
      <c r="D209" s="31"/>
      <c r="E209" s="31"/>
      <c r="F209" s="31"/>
      <c r="G209" s="31"/>
      <c r="H209" s="31"/>
      <c r="I209" s="31"/>
      <c r="J209" s="31" t="s">
        <v>201</v>
      </c>
      <c r="L209" s="19"/>
      <c r="M209" s="19"/>
      <c r="N209" s="19"/>
    </row>
    <row r="210" spans="1:14" s="18" customFormat="1" ht="15.75">
      <c r="A210" s="20"/>
      <c r="B210" s="20"/>
      <c r="D210" s="31" t="s">
        <v>194</v>
      </c>
      <c r="E210" s="31"/>
      <c r="F210" s="42" t="s">
        <v>196</v>
      </c>
      <c r="G210" s="42"/>
      <c r="H210" s="42" t="s">
        <v>198</v>
      </c>
      <c r="I210" s="31"/>
      <c r="J210" s="31" t="s">
        <v>202</v>
      </c>
      <c r="L210" s="19"/>
      <c r="M210" s="19"/>
      <c r="N210" s="19"/>
    </row>
    <row r="211" spans="1:14" s="18" customFormat="1" ht="15.75">
      <c r="A211" s="20"/>
      <c r="B211" s="20"/>
      <c r="D211" s="31" t="s">
        <v>195</v>
      </c>
      <c r="E211" s="31"/>
      <c r="F211" s="42" t="s">
        <v>197</v>
      </c>
      <c r="G211" s="42"/>
      <c r="H211" s="42" t="s">
        <v>199</v>
      </c>
      <c r="I211" s="31"/>
      <c r="J211" s="31" t="s">
        <v>203</v>
      </c>
      <c r="L211" s="34" t="s">
        <v>31</v>
      </c>
      <c r="M211" s="19"/>
      <c r="N211" s="19"/>
    </row>
    <row r="212" spans="1:14" s="18" customFormat="1" ht="15.75">
      <c r="A212" s="20"/>
      <c r="B212" s="20"/>
      <c r="D212" s="31" t="s">
        <v>85</v>
      </c>
      <c r="E212" s="31"/>
      <c r="F212" s="42" t="s">
        <v>85</v>
      </c>
      <c r="G212" s="42"/>
      <c r="H212" s="42" t="s">
        <v>85</v>
      </c>
      <c r="I212" s="31"/>
      <c r="J212" s="31" t="s">
        <v>85</v>
      </c>
      <c r="L212" s="34" t="s">
        <v>85</v>
      </c>
      <c r="M212" s="19"/>
      <c r="N212" s="19"/>
    </row>
    <row r="213" spans="1:14" s="18" customFormat="1" ht="15.75">
      <c r="A213" s="20"/>
      <c r="B213" s="20"/>
      <c r="F213" s="24"/>
      <c r="G213" s="24"/>
      <c r="H213" s="24"/>
      <c r="L213" s="19"/>
      <c r="M213" s="19"/>
      <c r="N213" s="19"/>
    </row>
    <row r="214" spans="1:14" s="18" customFormat="1" ht="15.75">
      <c r="A214" s="20"/>
      <c r="B214" s="20"/>
      <c r="C214" s="18" t="s">
        <v>205</v>
      </c>
      <c r="D214" s="19">
        <v>39999000</v>
      </c>
      <c r="E214" s="19"/>
      <c r="F214" s="19">
        <v>12892071</v>
      </c>
      <c r="G214" s="19"/>
      <c r="H214" s="19">
        <v>6234993</v>
      </c>
      <c r="I214" s="19"/>
      <c r="J214" s="19">
        <v>31020095</v>
      </c>
      <c r="K214" s="19"/>
      <c r="L214" s="19">
        <f>SUM(D214:J214)</f>
        <v>90146159</v>
      </c>
      <c r="M214" s="44"/>
      <c r="N214" s="19"/>
    </row>
    <row r="215" spans="1:14" s="18" customFormat="1" ht="15.75">
      <c r="A215" s="20"/>
      <c r="B215" s="20"/>
      <c r="D215" s="19"/>
      <c r="E215" s="19"/>
      <c r="F215" s="19"/>
      <c r="G215" s="19"/>
      <c r="H215" s="19"/>
      <c r="I215" s="19"/>
      <c r="J215" s="19"/>
      <c r="K215" s="19"/>
      <c r="L215" s="19"/>
      <c r="M215" s="44"/>
      <c r="N215" s="19"/>
    </row>
    <row r="216" spans="1:14" s="18" customFormat="1" ht="15.75">
      <c r="A216" s="20"/>
      <c r="B216" s="20"/>
      <c r="C216" s="18" t="s">
        <v>206</v>
      </c>
      <c r="D216" s="19"/>
      <c r="E216" s="19"/>
      <c r="F216" s="19"/>
      <c r="G216" s="19"/>
      <c r="H216" s="19"/>
      <c r="I216" s="19"/>
      <c r="J216" s="19">
        <v>-35171157</v>
      </c>
      <c r="K216" s="19"/>
      <c r="L216" s="19">
        <f>SUM(D216:J216)</f>
        <v>-35171157</v>
      </c>
      <c r="M216" s="44"/>
      <c r="N216" s="19"/>
    </row>
    <row r="217" spans="1:14" s="18" customFormat="1" ht="15.75">
      <c r="A217" s="20"/>
      <c r="B217" s="20"/>
      <c r="D217" s="19"/>
      <c r="E217" s="19"/>
      <c r="F217" s="19"/>
      <c r="G217" s="19"/>
      <c r="H217" s="19"/>
      <c r="I217" s="19"/>
      <c r="J217" s="19"/>
      <c r="K217" s="19"/>
      <c r="L217" s="19"/>
      <c r="M217" s="44"/>
      <c r="N217" s="19"/>
    </row>
    <row r="218" spans="1:14" s="18" customFormat="1" ht="15.75">
      <c r="A218" s="20"/>
      <c r="B218" s="20"/>
      <c r="C218" s="18" t="s">
        <v>71</v>
      </c>
      <c r="D218" s="19"/>
      <c r="E218" s="19"/>
      <c r="F218" s="19"/>
      <c r="G218" s="19"/>
      <c r="H218" s="19">
        <v>-2588014</v>
      </c>
      <c r="I218" s="19"/>
      <c r="J218" s="19"/>
      <c r="K218" s="19"/>
      <c r="L218" s="19">
        <f>SUM(D218:J218)</f>
        <v>-2588014</v>
      </c>
      <c r="M218" s="44"/>
      <c r="N218" s="19"/>
    </row>
    <row r="219" spans="1:14" s="18" customFormat="1" ht="15.75">
      <c r="A219" s="20"/>
      <c r="B219" s="20"/>
      <c r="D219" s="40"/>
      <c r="E219" s="19"/>
      <c r="F219" s="40"/>
      <c r="G219" s="19"/>
      <c r="H219" s="40"/>
      <c r="I219" s="19"/>
      <c r="J219" s="40"/>
      <c r="K219" s="19"/>
      <c r="L219" s="40"/>
      <c r="M219" s="44"/>
      <c r="N219" s="19"/>
    </row>
    <row r="220" spans="1:14" s="18" customFormat="1" ht="15.75">
      <c r="A220" s="20"/>
      <c r="B220" s="20"/>
      <c r="C220" s="18" t="s">
        <v>204</v>
      </c>
      <c r="D220" s="19">
        <f>SUM(D214:D219)</f>
        <v>39999000</v>
      </c>
      <c r="E220" s="19"/>
      <c r="F220" s="19">
        <f>SUM(F214:F219)</f>
        <v>12892071</v>
      </c>
      <c r="G220" s="19"/>
      <c r="H220" s="19">
        <f>SUM(H214:H219)</f>
        <v>3646979</v>
      </c>
      <c r="I220" s="19"/>
      <c r="J220" s="19">
        <f>SUM(J214:J219)</f>
        <v>-4151062</v>
      </c>
      <c r="K220" s="19"/>
      <c r="L220" s="19">
        <f>SUM(L214:L219)</f>
        <v>52386988</v>
      </c>
      <c r="M220" s="44"/>
      <c r="N220" s="19"/>
    </row>
    <row r="221" spans="1:14" s="18" customFormat="1" ht="15.75">
      <c r="A221" s="20"/>
      <c r="B221" s="20"/>
      <c r="D221" s="19"/>
      <c r="E221" s="19"/>
      <c r="F221" s="19"/>
      <c r="G221" s="19"/>
      <c r="H221" s="19"/>
      <c r="I221" s="19"/>
      <c r="J221" s="19"/>
      <c r="K221" s="19"/>
      <c r="L221" s="19"/>
      <c r="M221" s="44"/>
      <c r="N221" s="19"/>
    </row>
    <row r="222" spans="1:14" s="18" customFormat="1" ht="15.75">
      <c r="A222" s="20"/>
      <c r="B222" s="20"/>
      <c r="C222" s="18" t="s">
        <v>207</v>
      </c>
      <c r="D222" s="19"/>
      <c r="E222" s="19"/>
      <c r="F222" s="19"/>
      <c r="G222" s="19"/>
      <c r="H222" s="19"/>
      <c r="I222" s="19"/>
      <c r="J222" s="19">
        <v>-36789104</v>
      </c>
      <c r="K222" s="19"/>
      <c r="L222" s="19">
        <f>SUM(D222:J222)</f>
        <v>-36789104</v>
      </c>
      <c r="M222" s="44"/>
      <c r="N222" s="19"/>
    </row>
    <row r="223" spans="1:14" s="18" customFormat="1" ht="15.75">
      <c r="A223" s="20"/>
      <c r="B223" s="20"/>
      <c r="D223" s="40"/>
      <c r="E223" s="19"/>
      <c r="F223" s="40"/>
      <c r="G223" s="19"/>
      <c r="H223" s="40"/>
      <c r="I223" s="19"/>
      <c r="J223" s="40"/>
      <c r="K223" s="19"/>
      <c r="L223" s="40"/>
      <c r="M223" s="44"/>
      <c r="N223" s="19"/>
    </row>
    <row r="224" spans="1:14" s="18" customFormat="1" ht="16.5" thickBot="1">
      <c r="A224" s="20"/>
      <c r="B224" s="20"/>
      <c r="C224" s="18" t="s">
        <v>210</v>
      </c>
      <c r="D224" s="29">
        <f>SUM(D220:D223)</f>
        <v>39999000</v>
      </c>
      <c r="E224" s="19"/>
      <c r="F224" s="29">
        <f>SUM(F220:F223)</f>
        <v>12892071</v>
      </c>
      <c r="G224" s="19"/>
      <c r="H224" s="29">
        <f>SUM(H220:H223)</f>
        <v>3646979</v>
      </c>
      <c r="I224" s="19"/>
      <c r="J224" s="29">
        <f>SUM(J220:J223)</f>
        <v>-40940166</v>
      </c>
      <c r="K224" s="19"/>
      <c r="L224" s="29">
        <f>SUM(L220:L223)</f>
        <v>15597884</v>
      </c>
      <c r="M224" s="44"/>
      <c r="N224" s="19"/>
    </row>
    <row r="225" spans="1:14" s="18" customFormat="1" ht="16.5" thickTop="1">
      <c r="A225" s="20"/>
      <c r="B225" s="20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19"/>
    </row>
    <row r="226" spans="1:14" s="18" customFormat="1" ht="15.75">
      <c r="A226" s="20"/>
      <c r="B226" s="20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19"/>
    </row>
    <row r="227" spans="1:14" s="18" customFormat="1" ht="15.75">
      <c r="A227" s="20"/>
      <c r="B227" s="38" t="s">
        <v>212</v>
      </c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19"/>
    </row>
    <row r="228" spans="1:14" s="18" customFormat="1" ht="15.75">
      <c r="A228" s="20"/>
      <c r="B228" s="38" t="s">
        <v>211</v>
      </c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19"/>
    </row>
    <row r="229" spans="1:14" s="18" customFormat="1" ht="15.75">
      <c r="A229" s="20"/>
      <c r="B229" s="20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19"/>
    </row>
    <row r="230" spans="1:14" s="18" customFormat="1" ht="15.75">
      <c r="A230" s="20"/>
      <c r="B230" s="20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19"/>
    </row>
    <row r="231" spans="1:14" s="18" customFormat="1" ht="15.75">
      <c r="A231" s="20"/>
      <c r="B231" s="20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19"/>
    </row>
    <row r="232" spans="1:14" s="18" customFormat="1" ht="15.75">
      <c r="A232" s="20"/>
      <c r="B232" s="20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19"/>
    </row>
    <row r="233" spans="1:14" s="18" customFormat="1" ht="15.75">
      <c r="A233" s="20"/>
      <c r="B233" s="20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19"/>
    </row>
    <row r="234" spans="1:14" s="18" customFormat="1" ht="15.75">
      <c r="A234" s="20"/>
      <c r="B234" s="20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19"/>
    </row>
    <row r="235" spans="1:14" s="18" customFormat="1" ht="15.75">
      <c r="A235" s="20"/>
      <c r="B235" s="20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19"/>
    </row>
    <row r="236" spans="1:14" s="18" customFormat="1" ht="15.75">
      <c r="A236" s="20"/>
      <c r="B236" s="20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19"/>
    </row>
    <row r="237" spans="1:14" s="18" customFormat="1" ht="15.75">
      <c r="A237" s="20"/>
      <c r="B237" s="20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19"/>
    </row>
    <row r="238" spans="1:14" s="18" customFormat="1" ht="15.75">
      <c r="A238" s="20"/>
      <c r="B238" s="20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19"/>
    </row>
    <row r="239" spans="1:14" s="18" customFormat="1" ht="15.75">
      <c r="A239" s="20"/>
      <c r="B239" s="20"/>
      <c r="F239" s="24"/>
      <c r="G239" s="24"/>
      <c r="H239" s="24"/>
      <c r="L239" s="19"/>
      <c r="M239" s="19"/>
      <c r="N239" s="19"/>
    </row>
    <row r="240" spans="1:14" s="18" customFormat="1" ht="15.75">
      <c r="A240" s="20"/>
      <c r="B240" s="20"/>
      <c r="F240" s="24"/>
      <c r="G240" s="24"/>
      <c r="H240" s="24"/>
      <c r="L240" s="19"/>
      <c r="M240" s="19"/>
      <c r="N240" s="19"/>
    </row>
    <row r="241" spans="1:14" s="18" customFormat="1" ht="15.75">
      <c r="A241" s="20"/>
      <c r="B241" s="20"/>
      <c r="F241" s="24"/>
      <c r="G241" s="24"/>
      <c r="H241" s="24"/>
      <c r="L241" s="19"/>
      <c r="M241" s="19"/>
      <c r="N241" s="19"/>
    </row>
    <row r="242" spans="1:14" s="18" customFormat="1" ht="15.75">
      <c r="A242" s="20"/>
      <c r="B242" s="20"/>
      <c r="F242" s="24"/>
      <c r="G242" s="24"/>
      <c r="H242" s="24"/>
      <c r="L242" s="19"/>
      <c r="M242" s="19"/>
      <c r="N242" s="19"/>
    </row>
    <row r="243" spans="1:14" s="18" customFormat="1" ht="15.75">
      <c r="A243" s="20"/>
      <c r="B243" s="20"/>
      <c r="F243" s="24"/>
      <c r="G243" s="24"/>
      <c r="H243" s="24"/>
      <c r="L243" s="19"/>
      <c r="M243" s="19"/>
      <c r="N243" s="19"/>
    </row>
    <row r="244" spans="1:14" s="18" customFormat="1" ht="15.75">
      <c r="A244" s="20"/>
      <c r="B244" s="20"/>
      <c r="F244" s="24"/>
      <c r="G244" s="24"/>
      <c r="H244" s="24"/>
      <c r="L244" s="19"/>
      <c r="M244" s="19"/>
      <c r="N244" s="19"/>
    </row>
    <row r="245" spans="1:14" s="18" customFormat="1" ht="15.75">
      <c r="A245" s="20"/>
      <c r="B245" s="20"/>
      <c r="F245" s="24"/>
      <c r="G245" s="24"/>
      <c r="H245" s="24"/>
      <c r="L245" s="19"/>
      <c r="M245" s="19"/>
      <c r="N245" s="19"/>
    </row>
    <row r="246" spans="1:14" s="18" customFormat="1" ht="15.75">
      <c r="A246" s="20"/>
      <c r="B246" s="20"/>
      <c r="F246" s="24"/>
      <c r="G246" s="24"/>
      <c r="H246" s="24"/>
      <c r="L246" s="19"/>
      <c r="M246" s="19"/>
      <c r="N246" s="19"/>
    </row>
    <row r="247" spans="1:14" s="18" customFormat="1" ht="15.75">
      <c r="A247" s="20"/>
      <c r="B247" s="20"/>
      <c r="F247" s="24"/>
      <c r="G247" s="24"/>
      <c r="H247" s="24"/>
      <c r="L247" s="19"/>
      <c r="M247" s="19"/>
      <c r="N247" s="19"/>
    </row>
    <row r="248" spans="1:14" s="18" customFormat="1" ht="15.75">
      <c r="A248" s="20"/>
      <c r="B248" s="20"/>
      <c r="F248" s="24"/>
      <c r="G248" s="24"/>
      <c r="H248" s="24"/>
      <c r="L248" s="19"/>
      <c r="M248" s="19"/>
      <c r="N248" s="19"/>
    </row>
    <row r="249" spans="1:14" s="18" customFormat="1" ht="15.75">
      <c r="A249" s="20"/>
      <c r="B249" s="20"/>
      <c r="F249" s="24"/>
      <c r="G249" s="24"/>
      <c r="H249" s="24"/>
      <c r="L249" s="19"/>
      <c r="M249" s="19"/>
      <c r="N249" s="19"/>
    </row>
    <row r="250" spans="1:14" s="18" customFormat="1" ht="15.75">
      <c r="A250" s="20"/>
      <c r="B250" s="20"/>
      <c r="F250" s="24"/>
      <c r="G250" s="24"/>
      <c r="H250" s="24"/>
      <c r="L250" s="19"/>
      <c r="M250" s="19"/>
      <c r="N250" s="19"/>
    </row>
    <row r="251" spans="1:14" s="18" customFormat="1" ht="15.75">
      <c r="A251" s="20"/>
      <c r="B251" s="20"/>
      <c r="F251" s="24"/>
      <c r="G251" s="24"/>
      <c r="H251" s="24"/>
      <c r="L251" s="19"/>
      <c r="M251" s="19"/>
      <c r="N251" s="19"/>
    </row>
    <row r="252" spans="1:14" s="18" customFormat="1" ht="15.75">
      <c r="A252" s="20"/>
      <c r="B252" s="20"/>
      <c r="F252" s="24"/>
      <c r="G252" s="24"/>
      <c r="H252" s="24"/>
      <c r="L252" s="19"/>
      <c r="M252" s="19"/>
      <c r="N252" s="19"/>
    </row>
    <row r="253" spans="1:14" s="18" customFormat="1" ht="15.75">
      <c r="A253" s="20"/>
      <c r="B253" s="20"/>
      <c r="F253" s="24"/>
      <c r="G253" s="24"/>
      <c r="H253" s="24"/>
      <c r="L253" s="19"/>
      <c r="M253" s="19"/>
      <c r="N253" s="19"/>
    </row>
    <row r="254" spans="1:14" s="18" customFormat="1" ht="15.75">
      <c r="A254" s="20"/>
      <c r="B254" s="20"/>
      <c r="F254" s="24"/>
      <c r="G254" s="24"/>
      <c r="H254" s="24"/>
      <c r="L254" s="19"/>
      <c r="M254" s="19"/>
      <c r="N254" s="19"/>
    </row>
    <row r="255" spans="1:14" s="18" customFormat="1" ht="15.75">
      <c r="A255" s="20"/>
      <c r="B255" s="20"/>
      <c r="F255" s="24"/>
      <c r="G255" s="24"/>
      <c r="H255" s="24"/>
      <c r="L255" s="19"/>
      <c r="M255" s="19"/>
      <c r="N255" s="19"/>
    </row>
    <row r="256" spans="1:14" s="18" customFormat="1" ht="15.75">
      <c r="A256" s="20"/>
      <c r="B256" s="20"/>
      <c r="F256" s="24"/>
      <c r="G256" s="24"/>
      <c r="H256" s="24"/>
      <c r="L256" s="19"/>
      <c r="M256" s="19"/>
      <c r="N256" s="19"/>
    </row>
    <row r="257" spans="1:14" s="18" customFormat="1" ht="15.75">
      <c r="A257" s="20"/>
      <c r="B257" s="20"/>
      <c r="F257" s="24"/>
      <c r="G257" s="24"/>
      <c r="H257" s="24"/>
      <c r="L257" s="19"/>
      <c r="M257" s="19"/>
      <c r="N257" s="19"/>
    </row>
    <row r="258" spans="1:14" s="18" customFormat="1" ht="15.75">
      <c r="A258" s="20"/>
      <c r="B258" s="20"/>
      <c r="F258" s="24"/>
      <c r="G258" s="24"/>
      <c r="H258" s="24"/>
      <c r="L258" s="19"/>
      <c r="M258" s="19"/>
      <c r="N258" s="19"/>
    </row>
    <row r="259" spans="1:14" s="18" customFormat="1" ht="15.75">
      <c r="A259" s="20"/>
      <c r="B259" s="20"/>
      <c r="F259" s="24"/>
      <c r="G259" s="24"/>
      <c r="H259" s="24"/>
      <c r="L259" s="19"/>
      <c r="M259" s="19"/>
      <c r="N259" s="19"/>
    </row>
    <row r="260" spans="1:14" s="18" customFormat="1" ht="15.75">
      <c r="A260" s="20"/>
      <c r="B260" s="20"/>
      <c r="F260" s="24"/>
      <c r="G260" s="24"/>
      <c r="H260" s="24"/>
      <c r="L260" s="19"/>
      <c r="M260" s="19"/>
      <c r="N260" s="19"/>
    </row>
    <row r="261" spans="1:14" s="18" customFormat="1" ht="15.75">
      <c r="A261" s="20"/>
      <c r="B261" s="20"/>
      <c r="F261" s="24"/>
      <c r="G261" s="24"/>
      <c r="H261" s="24"/>
      <c r="L261" s="19"/>
      <c r="M261" s="19"/>
      <c r="N261" s="19"/>
    </row>
    <row r="262" spans="1:14" s="18" customFormat="1" ht="15.75">
      <c r="A262" s="20"/>
      <c r="B262" s="20"/>
      <c r="F262" s="24"/>
      <c r="G262" s="24"/>
      <c r="H262" s="24"/>
      <c r="L262" s="19"/>
      <c r="M262" s="19"/>
      <c r="N262" s="19"/>
    </row>
    <row r="263" spans="1:14" s="18" customFormat="1" ht="15.75">
      <c r="A263" s="30" t="s">
        <v>26</v>
      </c>
      <c r="L263" s="19"/>
      <c r="M263" s="19"/>
      <c r="N263" s="19"/>
    </row>
    <row r="264" spans="12:14" s="18" customFormat="1" ht="15.75">
      <c r="L264" s="19"/>
      <c r="M264" s="19"/>
      <c r="N264" s="19"/>
    </row>
    <row r="265" spans="2:14" s="18" customFormat="1" ht="15.75">
      <c r="B265" s="17">
        <v>1</v>
      </c>
      <c r="C265" s="18" t="s">
        <v>29</v>
      </c>
      <c r="L265" s="19"/>
      <c r="M265" s="19"/>
      <c r="N265" s="19"/>
    </row>
    <row r="266" spans="2:14" s="18" customFormat="1" ht="15.75">
      <c r="B266" s="17"/>
      <c r="C266" s="18" t="s">
        <v>30</v>
      </c>
      <c r="L266" s="19"/>
      <c r="M266" s="19"/>
      <c r="N266" s="19"/>
    </row>
    <row r="267" spans="2:14" s="18" customFormat="1" ht="15.75">
      <c r="B267" s="17"/>
      <c r="C267" s="18" t="s">
        <v>89</v>
      </c>
      <c r="L267" s="19"/>
      <c r="M267" s="19"/>
      <c r="N267" s="19"/>
    </row>
    <row r="268" spans="2:14" s="18" customFormat="1" ht="15.75">
      <c r="B268" s="17"/>
      <c r="L268" s="19"/>
      <c r="M268" s="19"/>
      <c r="N268" s="19"/>
    </row>
    <row r="269" spans="2:14" s="18" customFormat="1" ht="15.75">
      <c r="B269" s="17"/>
      <c r="L269" s="19"/>
      <c r="M269" s="19"/>
      <c r="N269" s="19"/>
    </row>
    <row r="270" spans="2:14" s="18" customFormat="1" ht="15.75">
      <c r="B270" s="17">
        <v>2</v>
      </c>
      <c r="C270" s="18" t="s">
        <v>90</v>
      </c>
      <c r="L270" s="19"/>
      <c r="M270" s="19"/>
      <c r="N270" s="19"/>
    </row>
    <row r="271" spans="2:14" s="18" customFormat="1" ht="15.75">
      <c r="B271" s="17"/>
      <c r="L271" s="19"/>
      <c r="M271" s="19"/>
      <c r="N271" s="19"/>
    </row>
    <row r="272" spans="2:14" s="18" customFormat="1" ht="15.75">
      <c r="B272" s="17"/>
      <c r="L272" s="19"/>
      <c r="M272" s="19"/>
      <c r="N272" s="19"/>
    </row>
    <row r="273" spans="2:14" s="18" customFormat="1" ht="15.75">
      <c r="B273" s="17">
        <v>3</v>
      </c>
      <c r="C273" s="18" t="s">
        <v>86</v>
      </c>
      <c r="L273" s="19"/>
      <c r="M273" s="19"/>
      <c r="N273" s="19"/>
    </row>
    <row r="274" spans="2:14" s="18" customFormat="1" ht="15.75">
      <c r="B274" s="17"/>
      <c r="L274" s="19"/>
      <c r="M274" s="19"/>
      <c r="N274" s="19"/>
    </row>
    <row r="275" spans="2:14" s="18" customFormat="1" ht="15.75">
      <c r="B275" s="17"/>
      <c r="L275" s="19"/>
      <c r="M275" s="19"/>
      <c r="N275" s="19"/>
    </row>
    <row r="276" spans="2:14" s="18" customFormat="1" ht="15.75">
      <c r="B276" s="17">
        <v>4</v>
      </c>
      <c r="C276" s="18" t="s">
        <v>80</v>
      </c>
      <c r="L276" s="19"/>
      <c r="M276" s="19"/>
      <c r="N276" s="19"/>
    </row>
    <row r="277" spans="2:14" s="18" customFormat="1" ht="15.75">
      <c r="B277" s="17"/>
      <c r="C277" s="18" t="s">
        <v>81</v>
      </c>
      <c r="L277" s="19"/>
      <c r="M277" s="19"/>
      <c r="N277" s="19"/>
    </row>
    <row r="278" spans="4:14" s="22" customFormat="1" ht="15.75">
      <c r="D278" s="53"/>
      <c r="E278" s="53"/>
      <c r="F278" s="53"/>
      <c r="H278" s="53"/>
      <c r="I278" s="53"/>
      <c r="J278" s="53"/>
      <c r="L278" s="54"/>
      <c r="M278" s="54"/>
      <c r="N278" s="54"/>
    </row>
    <row r="279" spans="4:14" s="22" customFormat="1" ht="15.75">
      <c r="D279" s="31" t="s">
        <v>123</v>
      </c>
      <c r="F279" s="31" t="s">
        <v>123</v>
      </c>
      <c r="H279" s="31" t="s">
        <v>126</v>
      </c>
      <c r="J279" s="31" t="s">
        <v>126</v>
      </c>
      <c r="L279" s="34"/>
      <c r="M279" s="35"/>
      <c r="N279" s="34"/>
    </row>
    <row r="280" spans="4:14" s="22" customFormat="1" ht="15.75">
      <c r="D280" s="31" t="s">
        <v>124</v>
      </c>
      <c r="F280" s="31" t="s">
        <v>124</v>
      </c>
      <c r="H280" s="31" t="s">
        <v>127</v>
      </c>
      <c r="J280" s="31" t="s">
        <v>127</v>
      </c>
      <c r="L280" s="34"/>
      <c r="M280" s="35"/>
      <c r="N280" s="34"/>
    </row>
    <row r="281" spans="4:14" s="22" customFormat="1" ht="15.75">
      <c r="D281" s="31" t="s">
        <v>128</v>
      </c>
      <c r="F281" s="31" t="s">
        <v>129</v>
      </c>
      <c r="H281" s="37">
        <v>37529</v>
      </c>
      <c r="J281" s="37">
        <v>37164</v>
      </c>
      <c r="L281" s="34"/>
      <c r="M281" s="35"/>
      <c r="N281" s="34"/>
    </row>
    <row r="282" spans="4:14" s="22" customFormat="1" ht="15.75">
      <c r="D282" s="31" t="s">
        <v>85</v>
      </c>
      <c r="F282" s="31" t="s">
        <v>85</v>
      </c>
      <c r="H282" s="31" t="s">
        <v>85</v>
      </c>
      <c r="J282" s="31" t="s">
        <v>85</v>
      </c>
      <c r="L282" s="34"/>
      <c r="M282" s="35"/>
      <c r="N282" s="34"/>
    </row>
    <row r="283" spans="4:14" s="22" customFormat="1" ht="15.75">
      <c r="D283" s="31"/>
      <c r="F283" s="31"/>
      <c r="H283" s="31"/>
      <c r="J283" s="31"/>
      <c r="L283" s="34"/>
      <c r="M283" s="35"/>
      <c r="N283" s="34"/>
    </row>
    <row r="284" spans="3:14" s="22" customFormat="1" ht="15.75">
      <c r="C284" s="18" t="s">
        <v>82</v>
      </c>
      <c r="D284" s="50">
        <f>H284</f>
        <v>0</v>
      </c>
      <c r="E284" s="50"/>
      <c r="F284" s="50">
        <f>J284-292930</f>
        <v>21401</v>
      </c>
      <c r="G284" s="50"/>
      <c r="H284" s="50">
        <v>0</v>
      </c>
      <c r="I284" s="50"/>
      <c r="J284" s="50">
        <v>314331</v>
      </c>
      <c r="L284" s="34"/>
      <c r="M284" s="35"/>
      <c r="N284" s="34"/>
    </row>
    <row r="285" spans="3:14" s="22" customFormat="1" ht="15.75">
      <c r="C285" s="18" t="s">
        <v>83</v>
      </c>
      <c r="D285" s="51">
        <f>H285-8022</f>
        <v>11958</v>
      </c>
      <c r="E285" s="50"/>
      <c r="F285" s="50">
        <f>J285-2504</f>
        <v>0</v>
      </c>
      <c r="G285" s="50"/>
      <c r="H285" s="50">
        <v>19980</v>
      </c>
      <c r="I285" s="50"/>
      <c r="J285" s="50">
        <v>2504</v>
      </c>
      <c r="L285" s="34"/>
      <c r="M285" s="35"/>
      <c r="N285" s="34"/>
    </row>
    <row r="286" spans="3:14" s="22" customFormat="1" ht="15.75">
      <c r="C286" s="18" t="s">
        <v>84</v>
      </c>
      <c r="D286" s="51">
        <v>0</v>
      </c>
      <c r="E286" s="50"/>
      <c r="F286" s="50">
        <v>0</v>
      </c>
      <c r="G286" s="50"/>
      <c r="H286" s="50">
        <v>0</v>
      </c>
      <c r="I286" s="50"/>
      <c r="J286" s="50">
        <v>0</v>
      </c>
      <c r="L286" s="34"/>
      <c r="M286" s="35"/>
      <c r="N286" s="34"/>
    </row>
    <row r="287" spans="2:14" s="18" customFormat="1" ht="15.75">
      <c r="B287" s="17"/>
      <c r="D287" s="51"/>
      <c r="E287" s="50"/>
      <c r="F287" s="50"/>
      <c r="G287" s="50"/>
      <c r="H287" s="50"/>
      <c r="I287" s="50"/>
      <c r="J287" s="50"/>
      <c r="L287" s="19"/>
      <c r="M287" s="19"/>
      <c r="N287" s="19"/>
    </row>
    <row r="288" spans="2:14" s="18" customFormat="1" ht="16.5" thickBot="1">
      <c r="B288" s="17"/>
      <c r="D288" s="52">
        <f>SUM(D284:D287)</f>
        <v>11958</v>
      </c>
      <c r="E288" s="50"/>
      <c r="F288" s="52">
        <f>SUM(F284:F287)</f>
        <v>21401</v>
      </c>
      <c r="G288" s="50"/>
      <c r="H288" s="52">
        <f>SUM(H284:H287)</f>
        <v>19980</v>
      </c>
      <c r="I288" s="50"/>
      <c r="J288" s="52">
        <f>SUM(J284:J287)</f>
        <v>316835</v>
      </c>
      <c r="L288" s="19"/>
      <c r="M288" s="19"/>
      <c r="N288" s="19"/>
    </row>
    <row r="289" spans="2:14" s="18" customFormat="1" ht="16.5" thickTop="1">
      <c r="B289" s="17"/>
      <c r="D289" s="50"/>
      <c r="E289" s="50"/>
      <c r="F289" s="50"/>
      <c r="G289" s="50"/>
      <c r="H289" s="50"/>
      <c r="I289" s="50"/>
      <c r="J289" s="50"/>
      <c r="L289" s="19"/>
      <c r="M289" s="19"/>
      <c r="N289" s="19"/>
    </row>
    <row r="290" spans="2:14" s="18" customFormat="1" ht="15.75">
      <c r="B290" s="17"/>
      <c r="C290" s="18" t="s">
        <v>107</v>
      </c>
      <c r="L290" s="19"/>
      <c r="M290" s="19"/>
      <c r="N290" s="19"/>
    </row>
    <row r="291" spans="2:14" s="18" customFormat="1" ht="15.75">
      <c r="B291" s="17"/>
      <c r="L291" s="19"/>
      <c r="M291" s="19"/>
      <c r="N291" s="19"/>
    </row>
    <row r="292" spans="2:14" s="18" customFormat="1" ht="15.75">
      <c r="B292" s="17"/>
      <c r="L292" s="19"/>
      <c r="M292" s="19"/>
      <c r="N292" s="19"/>
    </row>
    <row r="293" spans="2:14" s="18" customFormat="1" ht="15.75">
      <c r="B293" s="17">
        <v>5</v>
      </c>
      <c r="C293" s="18" t="s">
        <v>67</v>
      </c>
      <c r="L293" s="19"/>
      <c r="M293" s="19"/>
      <c r="N293" s="19"/>
    </row>
    <row r="294" spans="2:14" s="18" customFormat="1" ht="15.75">
      <c r="B294" s="17"/>
      <c r="C294" s="18" t="s">
        <v>91</v>
      </c>
      <c r="L294" s="19"/>
      <c r="M294" s="19"/>
      <c r="N294" s="19"/>
    </row>
    <row r="295" spans="2:14" s="18" customFormat="1" ht="15.75">
      <c r="B295" s="17"/>
      <c r="L295" s="19"/>
      <c r="M295" s="19"/>
      <c r="N295" s="19"/>
    </row>
    <row r="296" spans="2:14" s="18" customFormat="1" ht="15.75">
      <c r="B296" s="17"/>
      <c r="L296" s="19"/>
      <c r="M296" s="19"/>
      <c r="N296" s="19"/>
    </row>
    <row r="297" spans="2:14" s="18" customFormat="1" ht="15.75">
      <c r="B297" s="17">
        <v>6</v>
      </c>
      <c r="C297" s="18" t="s">
        <v>213</v>
      </c>
      <c r="L297" s="19"/>
      <c r="M297" s="19"/>
      <c r="N297" s="19"/>
    </row>
    <row r="298" spans="2:14" s="18" customFormat="1" ht="15.75">
      <c r="B298" s="17"/>
      <c r="L298" s="19"/>
      <c r="M298" s="19"/>
      <c r="N298" s="19"/>
    </row>
    <row r="299" spans="2:14" s="18" customFormat="1" ht="15.75">
      <c r="B299" s="17"/>
      <c r="L299" s="19"/>
      <c r="M299" s="19"/>
      <c r="N299" s="19"/>
    </row>
    <row r="300" spans="2:14" s="18" customFormat="1" ht="15.75">
      <c r="B300" s="17">
        <v>7</v>
      </c>
      <c r="C300" s="18" t="s">
        <v>251</v>
      </c>
      <c r="L300" s="19"/>
      <c r="M300" s="19"/>
      <c r="N300" s="19"/>
    </row>
    <row r="301" spans="2:14" s="18" customFormat="1" ht="8.25" customHeight="1">
      <c r="B301" s="17"/>
      <c r="L301" s="19"/>
      <c r="M301" s="19"/>
      <c r="N301" s="19"/>
    </row>
    <row r="302" spans="2:14" s="18" customFormat="1" ht="15.75">
      <c r="B302" s="17"/>
      <c r="L302" s="19"/>
      <c r="M302" s="19"/>
      <c r="N302" s="19"/>
    </row>
    <row r="303" spans="2:14" s="18" customFormat="1" ht="15.75">
      <c r="B303" s="17" t="s">
        <v>97</v>
      </c>
      <c r="C303" s="46" t="s">
        <v>98</v>
      </c>
      <c r="L303" s="19"/>
      <c r="M303" s="19"/>
      <c r="N303" s="19"/>
    </row>
    <row r="304" spans="2:14" s="18" customFormat="1" ht="15.75">
      <c r="B304" s="17"/>
      <c r="L304" s="19"/>
      <c r="M304" s="19"/>
      <c r="N304" s="19"/>
    </row>
    <row r="305" spans="2:14" s="18" customFormat="1" ht="15.75">
      <c r="B305" s="17"/>
      <c r="C305" s="18" t="s">
        <v>214</v>
      </c>
      <c r="L305" s="19"/>
      <c r="M305" s="19"/>
      <c r="N305" s="19"/>
    </row>
    <row r="306" spans="2:14" s="18" customFormat="1" ht="15.75">
      <c r="B306" s="17"/>
      <c r="L306" s="19"/>
      <c r="M306" s="19"/>
      <c r="N306" s="19"/>
    </row>
    <row r="307" spans="2:14" s="18" customFormat="1" ht="15.75">
      <c r="B307" s="17"/>
      <c r="C307" s="18" t="s">
        <v>252</v>
      </c>
      <c r="L307" s="19"/>
      <c r="M307" s="19"/>
      <c r="N307" s="19"/>
    </row>
    <row r="308" spans="2:14" s="18" customFormat="1" ht="15.75">
      <c r="B308" s="17"/>
      <c r="L308" s="19"/>
      <c r="M308" s="19"/>
      <c r="N308" s="19"/>
    </row>
    <row r="309" spans="2:14" s="18" customFormat="1" ht="15.75">
      <c r="B309" s="17"/>
      <c r="C309" s="47" t="s">
        <v>99</v>
      </c>
      <c r="L309" s="19"/>
      <c r="M309" s="19"/>
      <c r="N309" s="19"/>
    </row>
    <row r="310" spans="2:14" s="18" customFormat="1" ht="15.75">
      <c r="B310" s="17"/>
      <c r="L310" s="19"/>
      <c r="M310" s="19"/>
      <c r="N310" s="19"/>
    </row>
    <row r="311" spans="2:14" s="18" customFormat="1" ht="15.75">
      <c r="B311" s="17"/>
      <c r="C311" s="18" t="s">
        <v>215</v>
      </c>
      <c r="L311" s="19"/>
      <c r="M311" s="19"/>
      <c r="N311" s="19"/>
    </row>
    <row r="312" spans="2:14" s="18" customFormat="1" ht="15.75">
      <c r="B312" s="17"/>
      <c r="L312" s="19"/>
      <c r="M312" s="19"/>
      <c r="N312" s="19"/>
    </row>
    <row r="313" spans="2:14" s="18" customFormat="1" ht="15.75">
      <c r="B313" s="17"/>
      <c r="C313" s="47" t="s">
        <v>216</v>
      </c>
      <c r="L313" s="19"/>
      <c r="M313" s="19"/>
      <c r="N313" s="19"/>
    </row>
    <row r="314" spans="2:14" s="18" customFormat="1" ht="15.75">
      <c r="B314" s="17"/>
      <c r="L314" s="19"/>
      <c r="M314" s="19"/>
      <c r="N314" s="19"/>
    </row>
    <row r="315" spans="2:14" s="18" customFormat="1" ht="15.75">
      <c r="B315" s="17"/>
      <c r="C315" s="18" t="s">
        <v>217</v>
      </c>
      <c r="L315" s="19"/>
      <c r="M315" s="19"/>
      <c r="N315" s="19"/>
    </row>
    <row r="316" spans="2:14" s="18" customFormat="1" ht="15.75">
      <c r="B316" s="17"/>
      <c r="L316" s="19"/>
      <c r="M316" s="19"/>
      <c r="N316" s="19"/>
    </row>
    <row r="317" spans="2:14" s="18" customFormat="1" ht="15.75">
      <c r="B317" s="17"/>
      <c r="C317" s="18" t="s">
        <v>218</v>
      </c>
      <c r="L317" s="19"/>
      <c r="M317" s="19"/>
      <c r="N317" s="19"/>
    </row>
    <row r="318" spans="2:14" s="18" customFormat="1" ht="15.75">
      <c r="B318" s="17"/>
      <c r="C318" s="18" t="s">
        <v>219</v>
      </c>
      <c r="L318" s="19"/>
      <c r="M318" s="19"/>
      <c r="N318" s="19"/>
    </row>
    <row r="319" spans="2:14" s="18" customFormat="1" ht="15.75">
      <c r="B319" s="17"/>
      <c r="L319" s="19"/>
      <c r="M319" s="19"/>
      <c r="N319" s="19"/>
    </row>
    <row r="320" spans="2:14" s="18" customFormat="1" ht="15.75">
      <c r="B320" s="17"/>
      <c r="L320" s="19"/>
      <c r="M320" s="19"/>
      <c r="N320" s="19"/>
    </row>
    <row r="321" spans="2:14" s="18" customFormat="1" ht="15.75">
      <c r="B321" s="17" t="s">
        <v>100</v>
      </c>
      <c r="C321" s="18" t="s">
        <v>220</v>
      </c>
      <c r="L321" s="19"/>
      <c r="M321" s="19"/>
      <c r="N321" s="19"/>
    </row>
    <row r="322" ht="12.75"/>
    <row r="323" spans="2:14" s="18" customFormat="1" ht="15.75">
      <c r="B323" s="17"/>
      <c r="L323" s="19"/>
      <c r="M323" s="19"/>
      <c r="N323" s="19"/>
    </row>
    <row r="324" spans="2:14" s="18" customFormat="1" ht="15.75">
      <c r="B324" s="17">
        <v>9</v>
      </c>
      <c r="C324" s="18" t="s">
        <v>101</v>
      </c>
      <c r="L324" s="19"/>
      <c r="M324" s="19"/>
      <c r="N324" s="19"/>
    </row>
    <row r="325" spans="2:14" s="18" customFormat="1" ht="15.75">
      <c r="B325" s="17"/>
      <c r="C325" s="18" t="s">
        <v>102</v>
      </c>
      <c r="L325" s="19"/>
      <c r="M325" s="19"/>
      <c r="N325" s="19"/>
    </row>
    <row r="326" spans="2:14" s="18" customFormat="1" ht="15.75">
      <c r="B326" s="17"/>
      <c r="L326" s="19"/>
      <c r="M326" s="19"/>
      <c r="N326" s="19"/>
    </row>
    <row r="327" spans="2:14" s="18" customFormat="1" ht="15.75">
      <c r="B327" s="17">
        <v>10</v>
      </c>
      <c r="C327" s="18" t="s">
        <v>62</v>
      </c>
      <c r="L327" s="19"/>
      <c r="M327" s="19"/>
      <c r="N327" s="19"/>
    </row>
    <row r="328" spans="2:14" s="18" customFormat="1" ht="15.75">
      <c r="B328" s="17"/>
      <c r="L328" s="19"/>
      <c r="M328" s="19"/>
      <c r="N328" s="19"/>
    </row>
    <row r="329" spans="2:14" s="18" customFormat="1" ht="15.75">
      <c r="B329" s="17"/>
      <c r="L329" s="19"/>
      <c r="M329" s="19"/>
      <c r="N329" s="19"/>
    </row>
    <row r="330" spans="2:14" s="18" customFormat="1" ht="15.75">
      <c r="B330" s="17">
        <v>11</v>
      </c>
      <c r="C330" s="18" t="s">
        <v>92</v>
      </c>
      <c r="L330" s="19"/>
      <c r="M330" s="19"/>
      <c r="N330" s="19"/>
    </row>
    <row r="331" spans="2:14" s="18" customFormat="1" ht="15.75">
      <c r="B331" s="17"/>
      <c r="C331" s="18" t="s">
        <v>93</v>
      </c>
      <c r="L331" s="19"/>
      <c r="M331" s="19"/>
      <c r="N331" s="19"/>
    </row>
    <row r="332" spans="2:14" s="18" customFormat="1" ht="15.75">
      <c r="B332" s="17"/>
      <c r="H332" s="31" t="s">
        <v>87</v>
      </c>
      <c r="L332" s="19"/>
      <c r="M332" s="19"/>
      <c r="N332" s="19"/>
    </row>
    <row r="333" spans="2:14" s="18" customFormat="1" ht="15.75">
      <c r="B333" s="17"/>
      <c r="L333" s="19"/>
      <c r="M333" s="19"/>
      <c r="N333" s="19"/>
    </row>
    <row r="334" spans="2:14" s="18" customFormat="1" ht="15.75">
      <c r="B334" s="17"/>
      <c r="C334" s="18" t="s">
        <v>75</v>
      </c>
      <c r="F334" s="48"/>
      <c r="H334" s="24">
        <v>103446813</v>
      </c>
      <c r="L334" s="19"/>
      <c r="M334" s="19"/>
      <c r="N334" s="19"/>
    </row>
    <row r="335" spans="2:14" s="18" customFormat="1" ht="15.75">
      <c r="B335" s="17"/>
      <c r="C335" s="18" t="s">
        <v>76</v>
      </c>
      <c r="F335" s="48"/>
      <c r="H335" s="24"/>
      <c r="L335" s="19"/>
      <c r="M335" s="19"/>
      <c r="N335" s="19"/>
    </row>
    <row r="336" spans="2:14" s="18" customFormat="1" ht="15.75">
      <c r="B336" s="17"/>
      <c r="C336" s="18" t="s">
        <v>77</v>
      </c>
      <c r="F336" s="48"/>
      <c r="H336" s="24">
        <v>3400000</v>
      </c>
      <c r="L336" s="19"/>
      <c r="M336" s="19"/>
      <c r="N336" s="19"/>
    </row>
    <row r="337" spans="2:14" s="18" customFormat="1" ht="15.75">
      <c r="B337" s="17"/>
      <c r="C337" s="18" t="s">
        <v>78</v>
      </c>
      <c r="F337" s="48"/>
      <c r="H337" s="24"/>
      <c r="L337" s="19"/>
      <c r="M337" s="19"/>
      <c r="N337" s="19"/>
    </row>
    <row r="338" spans="2:14" s="18" customFormat="1" ht="15.75">
      <c r="B338" s="17"/>
      <c r="C338" s="18" t="s">
        <v>77</v>
      </c>
      <c r="F338" s="48"/>
      <c r="H338" s="24">
        <v>39086976</v>
      </c>
      <c r="L338" s="19"/>
      <c r="M338" s="19"/>
      <c r="N338" s="19"/>
    </row>
    <row r="339" spans="2:14" s="18" customFormat="1" ht="16.5" thickBot="1">
      <c r="B339" s="17"/>
      <c r="D339" s="31" t="s">
        <v>79</v>
      </c>
      <c r="F339" s="48"/>
      <c r="H339" s="49">
        <f>SUM(H334:H338)</f>
        <v>145933789</v>
      </c>
      <c r="L339" s="19"/>
      <c r="M339" s="19"/>
      <c r="N339" s="19"/>
    </row>
    <row r="340" spans="2:14" s="18" customFormat="1" ht="16.5" thickTop="1">
      <c r="B340" s="17"/>
      <c r="D340" s="31"/>
      <c r="F340" s="48"/>
      <c r="H340" s="48"/>
      <c r="L340" s="19"/>
      <c r="M340" s="19"/>
      <c r="N340" s="19"/>
    </row>
    <row r="341" spans="2:14" s="18" customFormat="1" ht="15.75">
      <c r="B341" s="17"/>
      <c r="C341" s="18" t="s">
        <v>222</v>
      </c>
      <c r="D341" s="31"/>
      <c r="F341" s="48"/>
      <c r="H341" s="48"/>
      <c r="L341" s="19"/>
      <c r="M341" s="19"/>
      <c r="N341" s="19"/>
    </row>
    <row r="342" spans="2:14" s="18" customFormat="1" ht="15.75">
      <c r="B342" s="17"/>
      <c r="C342" s="18" t="s">
        <v>223</v>
      </c>
      <c r="D342" s="31"/>
      <c r="F342" s="48"/>
      <c r="H342" s="48"/>
      <c r="L342" s="19"/>
      <c r="M342" s="19"/>
      <c r="N342" s="19"/>
    </row>
    <row r="343" spans="2:14" s="18" customFormat="1" ht="15.75">
      <c r="B343" s="17"/>
      <c r="C343" s="18" t="s">
        <v>224</v>
      </c>
      <c r="D343" s="31"/>
      <c r="F343" s="48"/>
      <c r="H343" s="48"/>
      <c r="L343" s="19"/>
      <c r="M343" s="19"/>
      <c r="N343" s="19"/>
    </row>
    <row r="344" spans="2:14" s="18" customFormat="1" ht="15.75">
      <c r="B344" s="17"/>
      <c r="C344" s="18" t="s">
        <v>225</v>
      </c>
      <c r="D344" s="31"/>
      <c r="F344" s="48"/>
      <c r="H344" s="48"/>
      <c r="L344" s="19"/>
      <c r="M344" s="19"/>
      <c r="N344" s="19"/>
    </row>
    <row r="345" spans="2:14" s="18" customFormat="1" ht="15.75">
      <c r="B345" s="17"/>
      <c r="D345" s="31"/>
      <c r="F345" s="48"/>
      <c r="H345" s="48"/>
      <c r="L345" s="19"/>
      <c r="M345" s="19"/>
      <c r="N345" s="19"/>
    </row>
    <row r="346" spans="2:14" s="18" customFormat="1" ht="15.75">
      <c r="B346" s="17"/>
      <c r="C346" s="18" t="s">
        <v>226</v>
      </c>
      <c r="D346" s="31"/>
      <c r="F346" s="48"/>
      <c r="H346" s="48"/>
      <c r="L346" s="19"/>
      <c r="M346" s="19"/>
      <c r="N346" s="19"/>
    </row>
    <row r="347" spans="2:14" s="18" customFormat="1" ht="15.75">
      <c r="B347" s="17"/>
      <c r="C347" s="18" t="s">
        <v>227</v>
      </c>
      <c r="D347" s="31"/>
      <c r="F347" s="48"/>
      <c r="H347" s="48"/>
      <c r="L347" s="19"/>
      <c r="M347" s="19"/>
      <c r="N347" s="19"/>
    </row>
    <row r="348" spans="2:14" s="18" customFormat="1" ht="15.75">
      <c r="B348" s="17"/>
      <c r="C348" s="18" t="s">
        <v>253</v>
      </c>
      <c r="D348" s="31"/>
      <c r="F348" s="48"/>
      <c r="H348" s="48"/>
      <c r="L348" s="19"/>
      <c r="M348" s="19"/>
      <c r="N348" s="19"/>
    </row>
    <row r="349" spans="2:14" s="18" customFormat="1" ht="15.75">
      <c r="B349" s="17"/>
      <c r="C349" s="18" t="s">
        <v>254</v>
      </c>
      <c r="D349" s="31"/>
      <c r="F349" s="48"/>
      <c r="H349" s="48"/>
      <c r="L349" s="19"/>
      <c r="M349" s="19"/>
      <c r="N349" s="19"/>
    </row>
    <row r="350" spans="2:14" s="18" customFormat="1" ht="15.75">
      <c r="B350" s="17"/>
      <c r="D350" s="31"/>
      <c r="F350" s="48"/>
      <c r="H350" s="48"/>
      <c r="L350" s="19"/>
      <c r="M350" s="19"/>
      <c r="N350" s="19"/>
    </row>
    <row r="351" spans="2:14" s="18" customFormat="1" ht="15.75">
      <c r="B351" s="17"/>
      <c r="C351" s="18" t="s">
        <v>228</v>
      </c>
      <c r="D351" s="31"/>
      <c r="F351" s="48"/>
      <c r="H351" s="48"/>
      <c r="L351" s="19"/>
      <c r="M351" s="19"/>
      <c r="N351" s="19"/>
    </row>
    <row r="352" spans="2:14" s="18" customFormat="1" ht="15.75">
      <c r="B352" s="17"/>
      <c r="C352" s="18" t="s">
        <v>255</v>
      </c>
      <c r="D352" s="31"/>
      <c r="F352" s="48"/>
      <c r="H352" s="48"/>
      <c r="L352" s="19"/>
      <c r="M352" s="19"/>
      <c r="N352" s="19"/>
    </row>
    <row r="353" spans="2:14" s="18" customFormat="1" ht="15.75">
      <c r="B353" s="17"/>
      <c r="D353" s="31"/>
      <c r="F353" s="48"/>
      <c r="H353" s="48"/>
      <c r="L353" s="19"/>
      <c r="M353" s="19"/>
      <c r="N353" s="19"/>
    </row>
    <row r="354" spans="2:14" s="18" customFormat="1" ht="15.75">
      <c r="B354" s="17"/>
      <c r="C354" s="18" t="s">
        <v>238</v>
      </c>
      <c r="D354" s="31"/>
      <c r="F354" s="48"/>
      <c r="H354" s="48"/>
      <c r="L354" s="19"/>
      <c r="M354" s="19"/>
      <c r="N354" s="19"/>
    </row>
    <row r="355" spans="2:14" s="18" customFormat="1" ht="15.75">
      <c r="B355" s="17"/>
      <c r="C355" s="18" t="s">
        <v>239</v>
      </c>
      <c r="D355" s="31"/>
      <c r="F355" s="48"/>
      <c r="H355" s="48"/>
      <c r="L355" s="19"/>
      <c r="M355" s="19"/>
      <c r="N355" s="19"/>
    </row>
    <row r="356" spans="2:14" s="18" customFormat="1" ht="15.75">
      <c r="B356" s="17"/>
      <c r="C356" s="18" t="s">
        <v>240</v>
      </c>
      <c r="D356" s="31"/>
      <c r="F356" s="48"/>
      <c r="H356" s="48"/>
      <c r="L356" s="19"/>
      <c r="M356" s="19"/>
      <c r="N356" s="19"/>
    </row>
    <row r="357" spans="2:14" s="18" customFormat="1" ht="15.75">
      <c r="B357" s="17"/>
      <c r="D357" s="31"/>
      <c r="F357" s="48"/>
      <c r="H357" s="48"/>
      <c r="L357" s="19"/>
      <c r="M357" s="19"/>
      <c r="N357" s="19"/>
    </row>
    <row r="358" spans="2:14" s="18" customFormat="1" ht="15.75">
      <c r="B358" s="17"/>
      <c r="D358" s="31"/>
      <c r="F358" s="48"/>
      <c r="H358" s="48"/>
      <c r="L358" s="19"/>
      <c r="M358" s="19"/>
      <c r="N358" s="19"/>
    </row>
    <row r="359" spans="2:14" s="18" customFormat="1" ht="15.75">
      <c r="B359" s="17">
        <v>12</v>
      </c>
      <c r="C359" s="18" t="s">
        <v>108</v>
      </c>
      <c r="L359" s="19"/>
      <c r="M359" s="19"/>
      <c r="N359" s="19"/>
    </row>
    <row r="360" spans="2:14" s="18" customFormat="1" ht="15.75">
      <c r="B360" s="17"/>
      <c r="C360" s="18" t="s">
        <v>103</v>
      </c>
      <c r="L360" s="19"/>
      <c r="M360" s="19"/>
      <c r="N360" s="19"/>
    </row>
    <row r="361" spans="2:14" s="18" customFormat="1" ht="15.75">
      <c r="B361" s="17"/>
      <c r="L361" s="19"/>
      <c r="M361" s="19"/>
      <c r="N361" s="19"/>
    </row>
    <row r="362" spans="2:14" s="18" customFormat="1" ht="15.75">
      <c r="B362" s="17"/>
      <c r="L362" s="19"/>
      <c r="M362" s="19"/>
      <c r="N362" s="19"/>
    </row>
    <row r="363" spans="2:14" s="18" customFormat="1" ht="15.75">
      <c r="B363" s="17">
        <v>13</v>
      </c>
      <c r="C363" s="18" t="s">
        <v>242</v>
      </c>
      <c r="L363" s="19"/>
      <c r="M363" s="19"/>
      <c r="N363" s="19"/>
    </row>
    <row r="364" spans="2:14" s="18" customFormat="1" ht="15.75">
      <c r="B364" s="17"/>
      <c r="C364" s="18" t="s">
        <v>243</v>
      </c>
      <c r="L364" s="19"/>
      <c r="M364" s="19"/>
      <c r="N364" s="19"/>
    </row>
    <row r="365" spans="2:14" s="18" customFormat="1" ht="15.75">
      <c r="B365" s="17"/>
      <c r="C365" s="18" t="s">
        <v>245</v>
      </c>
      <c r="L365" s="19"/>
      <c r="M365" s="19"/>
      <c r="N365" s="19"/>
    </row>
    <row r="366" spans="2:14" s="18" customFormat="1" ht="15.75">
      <c r="B366" s="17"/>
      <c r="C366" s="18" t="s">
        <v>244</v>
      </c>
      <c r="L366" s="19"/>
      <c r="M366" s="19"/>
      <c r="N366" s="19"/>
    </row>
    <row r="367" spans="2:14" s="18" customFormat="1" ht="15.75">
      <c r="B367" s="17"/>
      <c r="L367" s="19"/>
      <c r="M367" s="19"/>
      <c r="N367" s="19"/>
    </row>
    <row r="368" spans="2:14" s="18" customFormat="1" ht="15.75">
      <c r="B368" s="17"/>
      <c r="F368" s="19"/>
      <c r="L368" s="19"/>
      <c r="M368" s="19"/>
      <c r="N368" s="19"/>
    </row>
    <row r="369" spans="2:14" s="18" customFormat="1" ht="15.75">
      <c r="B369" s="17">
        <v>14</v>
      </c>
      <c r="C369" s="18" t="s">
        <v>68</v>
      </c>
      <c r="L369" s="19"/>
      <c r="M369" s="19"/>
      <c r="N369" s="19"/>
    </row>
    <row r="370" spans="2:14" s="18" customFormat="1" ht="15.75">
      <c r="B370" s="17"/>
      <c r="L370" s="19"/>
      <c r="M370" s="19"/>
      <c r="N370" s="19"/>
    </row>
    <row r="371" spans="2:14" s="18" customFormat="1" ht="15.75">
      <c r="B371" s="17"/>
      <c r="L371" s="19"/>
      <c r="M371" s="19"/>
      <c r="N371" s="19"/>
    </row>
    <row r="372" spans="2:14" s="18" customFormat="1" ht="15.75">
      <c r="B372" s="17">
        <v>15</v>
      </c>
      <c r="C372" s="18" t="s">
        <v>246</v>
      </c>
      <c r="L372" s="19"/>
      <c r="M372" s="19"/>
      <c r="N372" s="19"/>
    </row>
    <row r="373" spans="2:14" s="18" customFormat="1" ht="15.75">
      <c r="B373" s="17"/>
      <c r="C373" s="18" t="s">
        <v>249</v>
      </c>
      <c r="L373" s="19"/>
      <c r="M373" s="19"/>
      <c r="N373" s="19"/>
    </row>
    <row r="374" spans="2:14" s="18" customFormat="1" ht="15.75">
      <c r="B374" s="17"/>
      <c r="C374" s="18" t="s">
        <v>250</v>
      </c>
      <c r="L374" s="19"/>
      <c r="M374" s="19"/>
      <c r="N374" s="19"/>
    </row>
    <row r="375" spans="2:14" s="18" customFormat="1" ht="15.75">
      <c r="B375" s="17"/>
      <c r="C375" s="18" t="s">
        <v>256</v>
      </c>
      <c r="L375" s="19"/>
      <c r="M375" s="19"/>
      <c r="N375" s="19"/>
    </row>
    <row r="376" spans="2:14" s="18" customFormat="1" ht="15.75">
      <c r="B376" s="17"/>
      <c r="C376" s="18" t="s">
        <v>257</v>
      </c>
      <c r="L376" s="19"/>
      <c r="M376" s="19"/>
      <c r="N376" s="19"/>
    </row>
    <row r="377" spans="2:14" s="18" customFormat="1" ht="15.75">
      <c r="B377" s="17"/>
      <c r="L377" s="19"/>
      <c r="M377" s="19"/>
      <c r="N377" s="19"/>
    </row>
    <row r="378" spans="2:14" s="18" customFormat="1" ht="15.75">
      <c r="B378" s="17"/>
      <c r="L378" s="19"/>
      <c r="M378" s="19"/>
      <c r="N378" s="19"/>
    </row>
    <row r="379" spans="2:14" s="18" customFormat="1" ht="15.75">
      <c r="B379" s="17">
        <v>16</v>
      </c>
      <c r="C379" s="18" t="s">
        <v>247</v>
      </c>
      <c r="L379" s="19"/>
      <c r="M379" s="19"/>
      <c r="N379" s="19"/>
    </row>
    <row r="380" spans="2:14" s="18" customFormat="1" ht="15.75">
      <c r="B380" s="17"/>
      <c r="C380" s="18" t="s">
        <v>221</v>
      </c>
      <c r="L380" s="19"/>
      <c r="M380" s="19"/>
      <c r="N380" s="19"/>
    </row>
    <row r="381" spans="2:14" s="18" customFormat="1" ht="15.75">
      <c r="B381" s="17"/>
      <c r="C381" s="18" t="s">
        <v>233</v>
      </c>
      <c r="L381" s="19"/>
      <c r="M381" s="19"/>
      <c r="N381" s="19"/>
    </row>
    <row r="382" spans="2:14" s="18" customFormat="1" ht="15.75">
      <c r="B382" s="17"/>
      <c r="C382" s="18" t="s">
        <v>258</v>
      </c>
      <c r="L382" s="19"/>
      <c r="M382" s="19"/>
      <c r="N382" s="19"/>
    </row>
    <row r="383" spans="2:14" s="18" customFormat="1" ht="15.75">
      <c r="B383" s="17"/>
      <c r="L383" s="19"/>
      <c r="M383" s="19"/>
      <c r="N383" s="19"/>
    </row>
    <row r="384" spans="2:14" s="18" customFormat="1" ht="15.75">
      <c r="B384" s="17"/>
      <c r="L384" s="19"/>
      <c r="M384" s="19"/>
      <c r="N384" s="19"/>
    </row>
    <row r="385" spans="2:14" s="18" customFormat="1" ht="15.75">
      <c r="B385" s="17">
        <v>17</v>
      </c>
      <c r="C385" s="18" t="s">
        <v>104</v>
      </c>
      <c r="L385" s="19"/>
      <c r="M385" s="19"/>
      <c r="N385" s="19"/>
    </row>
    <row r="386" spans="2:14" s="18" customFormat="1" ht="15.75">
      <c r="B386" s="17"/>
      <c r="C386" s="18" t="s">
        <v>105</v>
      </c>
      <c r="L386" s="19"/>
      <c r="M386" s="19"/>
      <c r="N386" s="19"/>
    </row>
    <row r="387" spans="2:14" s="18" customFormat="1" ht="15.75">
      <c r="B387" s="17"/>
      <c r="L387" s="19"/>
      <c r="M387" s="19"/>
      <c r="N387" s="19"/>
    </row>
    <row r="388" spans="2:14" s="18" customFormat="1" ht="15.75">
      <c r="B388" s="17"/>
      <c r="L388" s="19"/>
      <c r="M388" s="19"/>
      <c r="N388" s="19"/>
    </row>
    <row r="389" spans="2:14" s="18" customFormat="1" ht="15.75">
      <c r="B389" s="17">
        <v>18</v>
      </c>
      <c r="C389" s="18" t="s">
        <v>65</v>
      </c>
      <c r="L389" s="19"/>
      <c r="M389" s="19"/>
      <c r="N389" s="19"/>
    </row>
    <row r="390" spans="2:14" s="18" customFormat="1" ht="15.75">
      <c r="B390" s="17"/>
      <c r="L390" s="19"/>
      <c r="M390" s="19"/>
      <c r="N390" s="19"/>
    </row>
    <row r="391" spans="2:14" s="18" customFormat="1" ht="15.75">
      <c r="B391" s="17">
        <v>19</v>
      </c>
      <c r="C391" s="18" t="s">
        <v>109</v>
      </c>
      <c r="L391" s="19"/>
      <c r="M391" s="19"/>
      <c r="N391" s="19"/>
    </row>
    <row r="392" spans="2:14" s="18" customFormat="1" ht="15.75">
      <c r="B392" s="17"/>
      <c r="C392" s="18" t="s">
        <v>74</v>
      </c>
      <c r="L392" s="19"/>
      <c r="M392" s="19"/>
      <c r="N392" s="19"/>
    </row>
    <row r="393" spans="2:14" s="18" customFormat="1" ht="15.75">
      <c r="B393" s="17"/>
      <c r="C393" s="18" t="s">
        <v>111</v>
      </c>
      <c r="L393" s="19"/>
      <c r="M393" s="19"/>
      <c r="N393" s="19"/>
    </row>
    <row r="394" spans="2:14" s="18" customFormat="1" ht="15.75">
      <c r="B394" s="17"/>
      <c r="C394" s="18" t="s">
        <v>110</v>
      </c>
      <c r="L394" s="19"/>
      <c r="M394" s="19"/>
      <c r="N394" s="19"/>
    </row>
    <row r="395" spans="2:14" s="18" customFormat="1" ht="15.75">
      <c r="B395" s="17"/>
      <c r="L395" s="19"/>
      <c r="M395" s="19"/>
      <c r="N395" s="19"/>
    </row>
    <row r="396" spans="2:14" s="18" customFormat="1" ht="15.75">
      <c r="B396" s="17"/>
      <c r="L396" s="19"/>
      <c r="M396" s="19"/>
      <c r="N396" s="19"/>
    </row>
    <row r="397" spans="2:14" s="18" customFormat="1" ht="15.75">
      <c r="B397" s="17">
        <v>20</v>
      </c>
      <c r="C397" s="18" t="s">
        <v>106</v>
      </c>
      <c r="L397" s="19"/>
      <c r="M397" s="19"/>
      <c r="N397" s="19"/>
    </row>
    <row r="398" spans="2:14" s="18" customFormat="1" ht="15.75">
      <c r="B398" s="17"/>
      <c r="L398" s="19"/>
      <c r="M398" s="19"/>
      <c r="N398" s="19"/>
    </row>
    <row r="399" spans="2:14" s="18" customFormat="1" ht="15.75">
      <c r="B399" s="17"/>
      <c r="L399" s="19"/>
      <c r="M399" s="19"/>
      <c r="N399" s="19"/>
    </row>
    <row r="400" spans="2:14" s="18" customFormat="1" ht="15.75">
      <c r="B400" s="17">
        <v>21</v>
      </c>
      <c r="C400" s="18" t="s">
        <v>60</v>
      </c>
      <c r="L400" s="19"/>
      <c r="M400" s="19"/>
      <c r="N400" s="19"/>
    </row>
    <row r="401" spans="2:14" s="18" customFormat="1" ht="15.75">
      <c r="B401" s="17"/>
      <c r="L401" s="19"/>
      <c r="M401" s="19"/>
      <c r="N401" s="19"/>
    </row>
    <row r="402" spans="12:14" s="18" customFormat="1" ht="15.75">
      <c r="L402" s="19"/>
      <c r="M402" s="19"/>
      <c r="N402" s="19"/>
    </row>
    <row r="403" spans="12:14" s="18" customFormat="1" ht="15.75">
      <c r="L403" s="19"/>
      <c r="M403" s="19"/>
      <c r="N403" s="19"/>
    </row>
    <row r="404" spans="12:14" s="18" customFormat="1" ht="15.75">
      <c r="L404" s="19"/>
      <c r="M404" s="19"/>
      <c r="N404" s="19"/>
    </row>
    <row r="405" spans="12:14" s="18" customFormat="1" ht="15.75">
      <c r="L405" s="19"/>
      <c r="M405" s="19"/>
      <c r="N405" s="19"/>
    </row>
    <row r="406" spans="12:14" s="18" customFormat="1" ht="15.75">
      <c r="L406" s="19"/>
      <c r="M406" s="19"/>
      <c r="N406" s="19"/>
    </row>
    <row r="407" spans="12:14" s="18" customFormat="1" ht="15.75">
      <c r="L407" s="19"/>
      <c r="M407" s="19"/>
      <c r="N407" s="19"/>
    </row>
    <row r="408" spans="12:14" s="18" customFormat="1" ht="15.75">
      <c r="L408" s="19"/>
      <c r="M408" s="19"/>
      <c r="N408" s="19"/>
    </row>
    <row r="409" spans="12:14" s="18" customFormat="1" ht="15.75">
      <c r="L409" s="19"/>
      <c r="M409" s="19"/>
      <c r="N409" s="19"/>
    </row>
    <row r="410" spans="12:14" s="18" customFormat="1" ht="15.75">
      <c r="L410" s="19"/>
      <c r="M410" s="19"/>
      <c r="N410" s="19"/>
    </row>
    <row r="411" spans="12:14" s="18" customFormat="1" ht="15.75">
      <c r="L411" s="19"/>
      <c r="M411" s="19"/>
      <c r="N411" s="19"/>
    </row>
    <row r="412" spans="12:14" s="18" customFormat="1" ht="15.75">
      <c r="L412" s="19"/>
      <c r="M412" s="19"/>
      <c r="N412" s="19"/>
    </row>
    <row r="413" spans="12:14" s="18" customFormat="1" ht="15.75">
      <c r="L413" s="19"/>
      <c r="M413" s="19"/>
      <c r="N413" s="19"/>
    </row>
    <row r="414" spans="12:14" s="18" customFormat="1" ht="15.75">
      <c r="L414" s="19"/>
      <c r="M414" s="19"/>
      <c r="N414" s="19"/>
    </row>
    <row r="415" spans="12:14" s="18" customFormat="1" ht="15.75">
      <c r="L415" s="19"/>
      <c r="M415" s="19"/>
      <c r="N415" s="19"/>
    </row>
  </sheetData>
  <mergeCells count="6">
    <mergeCell ref="A1:L1"/>
    <mergeCell ref="A2:L2"/>
    <mergeCell ref="A3:J3"/>
    <mergeCell ref="D278:F278"/>
    <mergeCell ref="H278:J278"/>
    <mergeCell ref="L278:N278"/>
  </mergeCells>
  <printOptions/>
  <pageMargins left="0.21" right="0.25" top="0.54" bottom="0.2" header="0.49" footer="0.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="75" zoomScaleNormal="75" workbookViewId="0" topLeftCell="A7">
      <pane xSplit="2" ySplit="2" topLeftCell="C9" activePane="bottomRight" state="frozen"/>
      <selection pane="topLeft" activeCell="A7" sqref="A7"/>
      <selection pane="topRight" activeCell="C7" sqref="C7"/>
      <selection pane="bottomLeft" activeCell="A9" sqref="A9"/>
      <selection pane="bottomRight" activeCell="C11" sqref="C11"/>
    </sheetView>
  </sheetViews>
  <sheetFormatPr defaultColWidth="9.140625" defaultRowHeight="12.75"/>
  <cols>
    <col min="1" max="1" width="36.57421875" style="1" customWidth="1"/>
    <col min="2" max="2" width="5.7109375" style="1" customWidth="1"/>
    <col min="3" max="3" width="14.7109375" style="1" customWidth="1"/>
    <col min="4" max="4" width="2.7109375" style="1" customWidth="1"/>
    <col min="5" max="5" width="14.7109375" style="1" customWidth="1"/>
    <col min="6" max="6" width="5.7109375" style="1" customWidth="1"/>
    <col min="7" max="7" width="14.7109375" style="1" customWidth="1"/>
    <col min="8" max="8" width="2.7109375" style="1" customWidth="1"/>
    <col min="9" max="9" width="14.7109375" style="1" customWidth="1"/>
    <col min="10" max="16384" width="9.140625" style="1" customWidth="1"/>
  </cols>
  <sheetData>
    <row r="1" spans="1:9" ht="15.75">
      <c r="A1" s="1" t="s">
        <v>63</v>
      </c>
      <c r="G1" s="2"/>
      <c r="I1" s="2" t="s">
        <v>37</v>
      </c>
    </row>
    <row r="2" spans="7:9" ht="15.75">
      <c r="G2" s="2"/>
      <c r="I2" s="2"/>
    </row>
    <row r="3" spans="7:9" ht="15.75">
      <c r="G3" s="2"/>
      <c r="I3" s="2"/>
    </row>
    <row r="4" ht="15.75">
      <c r="G4" s="2"/>
    </row>
    <row r="5" ht="15.75">
      <c r="A5" s="2" t="s">
        <v>42</v>
      </c>
    </row>
    <row r="6" ht="15.75" thickBot="1"/>
    <row r="7" spans="3:9" ht="16.5" thickBot="1">
      <c r="C7" s="57" t="s">
        <v>38</v>
      </c>
      <c r="D7" s="58"/>
      <c r="E7" s="59"/>
      <c r="G7" s="57" t="s">
        <v>39</v>
      </c>
      <c r="H7" s="58"/>
      <c r="I7" s="59"/>
    </row>
    <row r="8" spans="3:9" ht="16.5" thickBot="1">
      <c r="C8" s="3" t="s">
        <v>40</v>
      </c>
      <c r="E8" s="3" t="s">
        <v>41</v>
      </c>
      <c r="G8" s="3" t="s">
        <v>40</v>
      </c>
      <c r="I8" s="3" t="s">
        <v>41</v>
      </c>
    </row>
    <row r="10" ht="15">
      <c r="A10" s="1" t="s">
        <v>44</v>
      </c>
    </row>
    <row r="11" spans="1:9" ht="15">
      <c r="A11" s="4" t="s">
        <v>45</v>
      </c>
      <c r="C11" s="5">
        <v>12972348</v>
      </c>
      <c r="E11" s="5">
        <v>0</v>
      </c>
      <c r="G11" s="5">
        <v>3806382</v>
      </c>
      <c r="I11" s="5">
        <v>0</v>
      </c>
    </row>
    <row r="12" spans="1:9" ht="15">
      <c r="A12" s="4" t="s">
        <v>48</v>
      </c>
      <c r="C12" s="5">
        <v>55111227</v>
      </c>
      <c r="E12" s="5">
        <v>0</v>
      </c>
      <c r="G12" s="5">
        <v>0</v>
      </c>
      <c r="I12" s="5">
        <v>0</v>
      </c>
    </row>
    <row r="13" spans="1:9" ht="15">
      <c r="A13" s="4" t="s">
        <v>46</v>
      </c>
      <c r="C13" s="5">
        <v>3482820</v>
      </c>
      <c r="E13" s="5">
        <v>0</v>
      </c>
      <c r="G13" s="5">
        <v>0</v>
      </c>
      <c r="I13" s="5">
        <v>0</v>
      </c>
    </row>
    <row r="14" spans="1:9" ht="15">
      <c r="A14" s="4" t="s">
        <v>50</v>
      </c>
      <c r="C14" s="5">
        <v>0</v>
      </c>
      <c r="E14" s="5">
        <v>0</v>
      </c>
      <c r="G14" s="5">
        <v>0</v>
      </c>
      <c r="I14" s="5">
        <v>0</v>
      </c>
    </row>
    <row r="15" spans="1:9" ht="15">
      <c r="A15" s="4" t="s">
        <v>49</v>
      </c>
      <c r="C15" s="5">
        <v>0</v>
      </c>
      <c r="E15" s="5">
        <v>0</v>
      </c>
      <c r="G15" s="5">
        <v>2000000</v>
      </c>
      <c r="I15" s="5">
        <v>0</v>
      </c>
    </row>
    <row r="16" spans="1:9" ht="15">
      <c r="A16" s="4" t="s">
        <v>51</v>
      </c>
      <c r="C16" s="5">
        <v>84667</v>
      </c>
      <c r="E16" s="5">
        <v>9706369</v>
      </c>
      <c r="G16" s="5">
        <v>4442486</v>
      </c>
      <c r="I16" s="5">
        <v>0</v>
      </c>
    </row>
    <row r="18" spans="3:9" s="5" customFormat="1" ht="15.75" thickBot="1">
      <c r="C18" s="6">
        <f>SUM(C10:C17)</f>
        <v>71651062</v>
      </c>
      <c r="E18" s="6">
        <f>SUM(E10:E17)</f>
        <v>9706369</v>
      </c>
      <c r="G18" s="6">
        <f>SUM(G10:G17)</f>
        <v>10248868</v>
      </c>
      <c r="I18" s="6">
        <f>SUM(I10:I17)</f>
        <v>0</v>
      </c>
    </row>
    <row r="19" ht="15.75" thickTop="1"/>
    <row r="22" ht="15.75">
      <c r="A22" s="2" t="s">
        <v>43</v>
      </c>
    </row>
    <row r="23" ht="15.75" thickBot="1"/>
    <row r="24" spans="3:5" ht="16.5" thickBot="1">
      <c r="C24" s="3" t="s">
        <v>40</v>
      </c>
      <c r="E24" s="3" t="s">
        <v>41</v>
      </c>
    </row>
    <row r="26" spans="1:5" ht="15.75" thickBot="1">
      <c r="A26" s="1" t="s">
        <v>47</v>
      </c>
      <c r="C26" s="7">
        <v>5976557</v>
      </c>
      <c r="E26" s="7">
        <v>4197168</v>
      </c>
    </row>
    <row r="27" ht="15.75" thickTop="1"/>
  </sheetData>
  <mergeCells count="2">
    <mergeCell ref="C7:E7"/>
    <mergeCell ref="G7:I7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workbookViewId="0" topLeftCell="A5">
      <selection activeCell="H22" sqref="H22"/>
    </sheetView>
  </sheetViews>
  <sheetFormatPr defaultColWidth="9.140625" defaultRowHeight="12.75"/>
  <cols>
    <col min="1" max="1" width="3.8515625" style="8" customWidth="1"/>
    <col min="2" max="2" width="36.57421875" style="8" customWidth="1"/>
    <col min="3" max="3" width="5.7109375" style="8" customWidth="1"/>
    <col min="4" max="4" width="14.7109375" style="8" customWidth="1"/>
    <col min="5" max="5" width="3.8515625" style="8" customWidth="1"/>
    <col min="6" max="6" width="14.7109375" style="8" customWidth="1"/>
    <col min="7" max="7" width="3.8515625" style="8" customWidth="1"/>
    <col min="8" max="8" width="17.8515625" style="8" customWidth="1"/>
    <col min="9" max="9" width="2.7109375" style="8" customWidth="1"/>
    <col min="10" max="10" width="14.7109375" style="8" customWidth="1"/>
    <col min="11" max="16384" width="9.140625" style="8" customWidth="1"/>
  </cols>
  <sheetData>
    <row r="1" spans="1:8" ht="15.75">
      <c r="A1" s="8" t="s">
        <v>64</v>
      </c>
      <c r="H1" s="2" t="s">
        <v>69</v>
      </c>
    </row>
    <row r="2" ht="15.75">
      <c r="H2" s="2"/>
    </row>
    <row r="3" ht="15.75">
      <c r="H3" s="2"/>
    </row>
    <row r="5" spans="1:2" ht="15.75">
      <c r="A5" s="2" t="s">
        <v>52</v>
      </c>
      <c r="B5" s="2"/>
    </row>
    <row r="7" spans="6:8" ht="15.75">
      <c r="F7" s="9" t="s">
        <v>53</v>
      </c>
      <c r="H7" s="9" t="s">
        <v>55</v>
      </c>
    </row>
    <row r="8" spans="4:8" ht="15.75">
      <c r="D8" s="9" t="s">
        <v>2</v>
      </c>
      <c r="F8" s="9" t="s">
        <v>54</v>
      </c>
      <c r="H8" s="9" t="s">
        <v>56</v>
      </c>
    </row>
    <row r="10" ht="15.75">
      <c r="B10" s="10"/>
    </row>
    <row r="11" spans="2:8" ht="15">
      <c r="B11" s="11" t="s">
        <v>32</v>
      </c>
      <c r="D11" s="12">
        <v>87748256</v>
      </c>
      <c r="F11" s="12">
        <v>-34891874</v>
      </c>
      <c r="H11" s="12">
        <v>181071365</v>
      </c>
    </row>
    <row r="12" spans="2:8" ht="15">
      <c r="B12" s="11" t="s">
        <v>33</v>
      </c>
      <c r="D12" s="12">
        <v>0</v>
      </c>
      <c r="F12" s="12">
        <v>-677709</v>
      </c>
      <c r="H12" s="12">
        <v>8190797</v>
      </c>
    </row>
    <row r="13" spans="2:8" ht="15">
      <c r="B13" s="11" t="s">
        <v>34</v>
      </c>
      <c r="D13" s="12">
        <v>0</v>
      </c>
      <c r="F13" s="12">
        <v>-581815</v>
      </c>
      <c r="H13" s="12">
        <v>5074217</v>
      </c>
    </row>
    <row r="14" spans="2:8" ht="15">
      <c r="B14" s="11" t="s">
        <v>35</v>
      </c>
      <c r="D14" s="12">
        <v>0</v>
      </c>
      <c r="F14" s="12">
        <v>0</v>
      </c>
      <c r="H14" s="12">
        <v>0</v>
      </c>
    </row>
    <row r="15" spans="2:8" ht="15">
      <c r="B15" s="11" t="s">
        <v>96</v>
      </c>
      <c r="D15" s="12">
        <v>0</v>
      </c>
      <c r="F15" s="12">
        <v>-1267253</v>
      </c>
      <c r="H15" s="12">
        <v>229876</v>
      </c>
    </row>
    <row r="16" spans="4:8" ht="15">
      <c r="D16" s="13"/>
      <c r="F16" s="14"/>
      <c r="H16" s="14"/>
    </row>
    <row r="17" spans="4:8" ht="15.75" thickBot="1">
      <c r="D17" s="16">
        <f>SUM(D11:D16)</f>
        <v>87748256</v>
      </c>
      <c r="F17" s="12">
        <f>SUM(F11:F16)</f>
        <v>-37418651</v>
      </c>
      <c r="H17" s="12">
        <f>SUM(H11:H16)</f>
        <v>194566255</v>
      </c>
    </row>
    <row r="18" spans="4:8" ht="15.75" thickTop="1">
      <c r="D18" s="12"/>
      <c r="F18" s="12"/>
      <c r="H18" s="12"/>
    </row>
    <row r="19" spans="2:8" ht="15">
      <c r="B19" s="15" t="s">
        <v>36</v>
      </c>
      <c r="F19" s="12">
        <v>71358</v>
      </c>
      <c r="H19" s="12">
        <v>5506667</v>
      </c>
    </row>
    <row r="21" spans="6:8" ht="15.75" thickBot="1">
      <c r="F21" s="16">
        <f>SUM(F17:F20)</f>
        <v>-37347293</v>
      </c>
      <c r="H21" s="16">
        <f>SUM(H17:H20)</f>
        <v>200072922</v>
      </c>
    </row>
    <row r="22" ht="15.75" thickTop="1"/>
    <row r="25" s="1" customFormat="1" ht="15">
      <c r="A25" s="1" t="s">
        <v>95</v>
      </c>
    </row>
    <row r="26" s="1" customFormat="1" ht="15">
      <c r="A26" s="1" t="s">
        <v>94</v>
      </c>
    </row>
  </sheetData>
  <printOptions/>
  <pageMargins left="0.75" right="0.75" top="1" bottom="1" header="0.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 HARMAN NOR</dc:creator>
  <cp:keywords/>
  <dc:description/>
  <cp:lastModifiedBy>Accounts Department</cp:lastModifiedBy>
  <cp:lastPrinted>2002-11-29T03:18:39Z</cp:lastPrinted>
  <dcterms:created xsi:type="dcterms:W3CDTF">1998-08-04T19:52:55Z</dcterms:created>
  <dcterms:modified xsi:type="dcterms:W3CDTF">2002-11-26T20:40:14Z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